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28800" windowHeight="12255" activeTab="3"/>
  </bookViews>
  <sheets>
    <sheet name="1.1. Результаты реал-и ГП" sheetId="4" r:id="rId1"/>
    <sheet name="1.2. Целевые показатели, индика" sheetId="1" r:id="rId2"/>
    <sheet name="2.1-2.5. Финансирование " sheetId="2" r:id="rId3"/>
    <sheet name="3. План-график" sheetId="3" r:id="rId4"/>
  </sheets>
  <calcPr calcId="145621"/>
</workbook>
</file>

<file path=xl/calcChain.xml><?xml version="1.0" encoding="utf-8"?>
<calcChain xmlns="http://schemas.openxmlformats.org/spreadsheetml/2006/main">
  <c r="O153" i="3" l="1"/>
  <c r="O138" i="3"/>
  <c r="P138" i="3" s="1"/>
  <c r="O452" i="3" l="1"/>
  <c r="O537" i="3" l="1"/>
  <c r="H537" i="3"/>
  <c r="O536" i="3"/>
  <c r="O535" i="3"/>
  <c r="H535" i="3"/>
  <c r="O534" i="3"/>
  <c r="P534" i="3" s="1"/>
  <c r="H534" i="3"/>
  <c r="O533" i="3"/>
  <c r="P533" i="3" s="1"/>
  <c r="H533" i="3"/>
  <c r="O528" i="3"/>
  <c r="O527" i="3"/>
  <c r="O526" i="3"/>
  <c r="H526" i="3"/>
  <c r="O525" i="3"/>
  <c r="O524" i="3"/>
  <c r="H524" i="3"/>
  <c r="O523" i="3"/>
  <c r="O522" i="3"/>
  <c r="O521" i="3"/>
  <c r="H521" i="3"/>
  <c r="O520" i="3"/>
  <c r="O519" i="3"/>
  <c r="H519" i="3"/>
  <c r="O518" i="3"/>
  <c r="O517" i="3"/>
  <c r="O516" i="3"/>
  <c r="H516" i="3"/>
  <c r="O515" i="3"/>
  <c r="O514" i="3"/>
  <c r="H514" i="3"/>
  <c r="O513" i="3"/>
  <c r="O512" i="3"/>
  <c r="H512" i="3"/>
  <c r="O511" i="3"/>
  <c r="O510" i="3"/>
  <c r="H510" i="3"/>
  <c r="O509" i="3"/>
  <c r="O508" i="3"/>
  <c r="H508" i="3"/>
  <c r="O507" i="3"/>
  <c r="O506" i="3"/>
  <c r="H506" i="3"/>
  <c r="O505" i="3"/>
  <c r="O504" i="3"/>
  <c r="H504" i="3"/>
  <c r="O503" i="3"/>
  <c r="O502" i="3"/>
  <c r="H502" i="3"/>
  <c r="O501" i="3"/>
  <c r="O500" i="3"/>
  <c r="H500" i="3"/>
  <c r="O499" i="3"/>
  <c r="O498" i="3"/>
  <c r="H498" i="3"/>
  <c r="O497" i="3"/>
  <c r="O496" i="3"/>
  <c r="H496" i="3"/>
  <c r="O495" i="3"/>
  <c r="O494" i="3"/>
  <c r="H494" i="3"/>
  <c r="O493" i="3"/>
  <c r="O492" i="3"/>
  <c r="H492" i="3"/>
  <c r="O491" i="3"/>
  <c r="O490" i="3"/>
  <c r="O489" i="3"/>
  <c r="O488" i="3"/>
  <c r="H488" i="3"/>
  <c r="H487" i="3"/>
  <c r="O486" i="3"/>
  <c r="O485" i="3"/>
  <c r="O484" i="3"/>
  <c r="O483" i="3"/>
  <c r="H483" i="3"/>
  <c r="O482" i="3"/>
  <c r="O481" i="3"/>
  <c r="O480" i="3"/>
  <c r="H480" i="3"/>
  <c r="O479" i="3"/>
  <c r="O478" i="3"/>
  <c r="O477" i="3"/>
  <c r="O476" i="3"/>
  <c r="O475" i="3"/>
  <c r="H475" i="3"/>
  <c r="O474" i="3"/>
  <c r="O473" i="3"/>
  <c r="O472" i="3"/>
  <c r="O471" i="3"/>
  <c r="H471" i="3"/>
  <c r="O470" i="3"/>
  <c r="P470" i="3" s="1"/>
  <c r="H470" i="3"/>
  <c r="O469" i="3"/>
  <c r="O468" i="3"/>
  <c r="H468" i="3"/>
  <c r="O467" i="3"/>
  <c r="O466" i="3"/>
  <c r="H466" i="3"/>
  <c r="O465" i="3"/>
  <c r="O464" i="3"/>
  <c r="H464" i="3"/>
  <c r="O463" i="3"/>
  <c r="O462" i="3"/>
  <c r="O461" i="3"/>
  <c r="O460" i="3"/>
  <c r="O459" i="3"/>
  <c r="O458" i="3"/>
  <c r="O457" i="3"/>
  <c r="H457" i="3"/>
  <c r="O456" i="3"/>
  <c r="O455" i="3"/>
  <c r="H455" i="3"/>
  <c r="O454" i="3"/>
  <c r="O453" i="3"/>
  <c r="H452" i="3"/>
  <c r="O451" i="3"/>
  <c r="O450" i="3"/>
  <c r="O449" i="3"/>
  <c r="H449" i="3"/>
  <c r="O448" i="3"/>
  <c r="O447" i="3"/>
  <c r="O446" i="3"/>
  <c r="O445" i="3"/>
  <c r="H445" i="3"/>
  <c r="O444" i="3"/>
  <c r="O443" i="3"/>
  <c r="O442" i="3"/>
  <c r="O441" i="3"/>
  <c r="H441" i="3"/>
  <c r="O440" i="3"/>
  <c r="P440" i="3" s="1"/>
  <c r="H440" i="3"/>
  <c r="O439" i="3"/>
  <c r="O438" i="3"/>
  <c r="H438" i="3"/>
  <c r="O437" i="3"/>
  <c r="O436" i="3"/>
  <c r="H436" i="3"/>
  <c r="O435" i="3"/>
  <c r="O434" i="3"/>
  <c r="O433" i="3"/>
  <c r="H433" i="3"/>
  <c r="H432" i="3"/>
  <c r="O431" i="3"/>
  <c r="P431" i="3" s="1"/>
  <c r="H431" i="3"/>
  <c r="O430" i="3"/>
  <c r="P430" i="3" s="1"/>
  <c r="H430" i="3"/>
  <c r="O429" i="3"/>
  <c r="P429" i="3" s="1"/>
  <c r="H429" i="3"/>
  <c r="O428" i="3"/>
  <c r="P428" i="3" s="1"/>
  <c r="H428" i="3"/>
  <c r="O427" i="3"/>
  <c r="P427" i="3" s="1"/>
  <c r="H427" i="3"/>
  <c r="O426" i="3"/>
  <c r="P426" i="3" s="1"/>
  <c r="H426" i="3"/>
  <c r="O425" i="3"/>
  <c r="P425" i="3" s="1"/>
  <c r="H425" i="3"/>
  <c r="O424" i="3"/>
  <c r="P424" i="3" s="1"/>
  <c r="H424" i="3"/>
  <c r="O423" i="3"/>
  <c r="P423" i="3" s="1"/>
  <c r="H423" i="3"/>
  <c r="O422" i="3"/>
  <c r="P422" i="3" s="1"/>
  <c r="H422" i="3"/>
  <c r="O421" i="3"/>
  <c r="P421" i="3" s="1"/>
  <c r="H421" i="3"/>
  <c r="O420" i="3"/>
  <c r="P420" i="3" s="1"/>
  <c r="H420" i="3"/>
  <c r="O419" i="3"/>
  <c r="P419" i="3" s="1"/>
  <c r="H419" i="3"/>
  <c r="O418" i="3"/>
  <c r="P418" i="3" s="1"/>
  <c r="H418" i="3"/>
  <c r="O417" i="3"/>
  <c r="P417" i="3" s="1"/>
  <c r="H417" i="3"/>
  <c r="O416" i="3"/>
  <c r="O415" i="3"/>
  <c r="H415" i="3"/>
  <c r="O414" i="3"/>
  <c r="O413" i="3"/>
  <c r="H413" i="3"/>
  <c r="O412" i="3"/>
  <c r="P412" i="3" s="1"/>
  <c r="H412" i="3"/>
  <c r="H411" i="3"/>
  <c r="O410" i="3"/>
  <c r="H410" i="3"/>
  <c r="O409" i="3"/>
  <c r="H409" i="3"/>
  <c r="O408" i="3"/>
  <c r="H408" i="3"/>
  <c r="O407" i="3"/>
  <c r="H407" i="3"/>
  <c r="O406" i="3"/>
  <c r="H406" i="3"/>
  <c r="O405" i="3"/>
  <c r="H405" i="3"/>
  <c r="H404" i="3"/>
  <c r="O403" i="3"/>
  <c r="H403" i="3"/>
  <c r="O402" i="3"/>
  <c r="H402" i="3"/>
  <c r="O401" i="3"/>
  <c r="H401" i="3"/>
  <c r="O400" i="3"/>
  <c r="H400" i="3"/>
  <c r="O399" i="3"/>
  <c r="H399" i="3"/>
  <c r="O398" i="3"/>
  <c r="H398" i="3"/>
  <c r="O397" i="3"/>
  <c r="H397" i="3"/>
  <c r="O396" i="3"/>
  <c r="H396" i="3"/>
  <c r="O395" i="3"/>
  <c r="H395" i="3"/>
  <c r="O394" i="3"/>
  <c r="H394" i="3"/>
  <c r="O393" i="3"/>
  <c r="H393" i="3"/>
  <c r="O392" i="3"/>
  <c r="H392" i="3"/>
  <c r="H391" i="3"/>
  <c r="O390" i="3"/>
  <c r="O389" i="3"/>
  <c r="O388" i="3"/>
  <c r="O387" i="3"/>
  <c r="O386" i="3"/>
  <c r="O385" i="3"/>
  <c r="O384" i="3"/>
  <c r="O383" i="3"/>
  <c r="O382" i="3"/>
  <c r="O381" i="3"/>
  <c r="O380" i="3"/>
  <c r="H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H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H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H344" i="3"/>
  <c r="O343" i="3"/>
  <c r="O342" i="3"/>
  <c r="O341" i="3"/>
  <c r="O340" i="3"/>
  <c r="O339" i="3"/>
  <c r="O338" i="3"/>
  <c r="O337" i="3"/>
  <c r="O336" i="3"/>
  <c r="O335" i="3"/>
  <c r="O334" i="3"/>
  <c r="O333" i="3"/>
  <c r="H333" i="3"/>
  <c r="O332" i="3"/>
  <c r="O331" i="3"/>
  <c r="O330" i="3"/>
  <c r="O329" i="3"/>
  <c r="O328" i="3"/>
  <c r="O327" i="3"/>
  <c r="O326" i="3"/>
  <c r="O325" i="3"/>
  <c r="O324" i="3"/>
  <c r="O323" i="3"/>
  <c r="O322" i="3"/>
  <c r="H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H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H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H285" i="3"/>
  <c r="O284" i="3"/>
  <c r="O283" i="3"/>
  <c r="O282" i="3"/>
  <c r="O281" i="3"/>
  <c r="O280" i="3"/>
  <c r="O279" i="3"/>
  <c r="O278" i="3"/>
  <c r="O277" i="3"/>
  <c r="O276" i="3"/>
  <c r="O275" i="3"/>
  <c r="O274" i="3"/>
  <c r="H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H261" i="3"/>
  <c r="O260" i="3"/>
  <c r="O259" i="3"/>
  <c r="O258" i="3"/>
  <c r="O257" i="3"/>
  <c r="O256" i="3"/>
  <c r="O255" i="3"/>
  <c r="O254" i="3"/>
  <c r="O253" i="3"/>
  <c r="O252" i="3"/>
  <c r="O251" i="3"/>
  <c r="O250" i="3"/>
  <c r="H250" i="3"/>
  <c r="O249" i="3"/>
  <c r="O248" i="3"/>
  <c r="O247" i="3"/>
  <c r="O246" i="3"/>
  <c r="O245" i="3"/>
  <c r="O244" i="3"/>
  <c r="O243" i="3"/>
  <c r="O242" i="3"/>
  <c r="O241" i="3"/>
  <c r="O240" i="3"/>
  <c r="O239" i="3"/>
  <c r="H239" i="3"/>
  <c r="O238" i="3"/>
  <c r="O237" i="3"/>
  <c r="O236" i="3"/>
  <c r="O235" i="3"/>
  <c r="O234" i="3"/>
  <c r="O233" i="3"/>
  <c r="O232" i="3"/>
  <c r="O231" i="3"/>
  <c r="O230" i="3"/>
  <c r="O229" i="3"/>
  <c r="O228" i="3"/>
  <c r="H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H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H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H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H178" i="3"/>
  <c r="F177" i="3"/>
  <c r="E177" i="3"/>
  <c r="O176" i="3"/>
  <c r="O175" i="3"/>
  <c r="O174" i="3"/>
  <c r="O173" i="3"/>
  <c r="O172" i="3"/>
  <c r="O171" i="3"/>
  <c r="H171" i="3"/>
  <c r="O170" i="3"/>
  <c r="P170" i="3" s="1"/>
  <c r="H170" i="3"/>
  <c r="O169" i="3"/>
  <c r="P169" i="3" s="1"/>
  <c r="H169" i="3"/>
  <c r="O168" i="3"/>
  <c r="O167" i="3"/>
  <c r="H167" i="3"/>
  <c r="O166" i="3"/>
  <c r="O165" i="3"/>
  <c r="O164" i="3"/>
  <c r="O163" i="3"/>
  <c r="O162" i="3"/>
  <c r="H162" i="3"/>
  <c r="O161" i="3"/>
  <c r="P161" i="3" s="1"/>
  <c r="H161" i="3"/>
  <c r="O160" i="3"/>
  <c r="O159" i="3"/>
  <c r="O158" i="3"/>
  <c r="H158" i="3"/>
  <c r="O157" i="3"/>
  <c r="P157" i="3" s="1"/>
  <c r="H157" i="3"/>
  <c r="O156" i="3"/>
  <c r="O155" i="3"/>
  <c r="O154" i="3"/>
  <c r="H154" i="3"/>
  <c r="P153" i="3"/>
  <c r="H153" i="3"/>
  <c r="N152" i="3"/>
  <c r="M152" i="3"/>
  <c r="O151" i="3"/>
  <c r="O150" i="3"/>
  <c r="O149" i="3"/>
  <c r="O148" i="3"/>
  <c r="O147" i="3"/>
  <c r="O146" i="3"/>
  <c r="N146" i="3"/>
  <c r="M146" i="3"/>
  <c r="O145" i="3"/>
  <c r="O144" i="3"/>
  <c r="H144" i="3"/>
  <c r="O143" i="3"/>
  <c r="O142" i="3"/>
  <c r="O141" i="3"/>
  <c r="O140" i="3"/>
  <c r="H140" i="3"/>
  <c r="O139" i="3"/>
  <c r="P139" i="3" s="1"/>
  <c r="H139" i="3"/>
  <c r="H138" i="3"/>
  <c r="O137" i="3"/>
  <c r="P137" i="3" s="1"/>
  <c r="H137" i="3"/>
  <c r="O136" i="3"/>
  <c r="P136" i="3" s="1"/>
  <c r="H136" i="3"/>
  <c r="O135" i="3"/>
  <c r="P135" i="3" s="1"/>
  <c r="H135" i="3"/>
  <c r="O134" i="3"/>
  <c r="O133" i="3"/>
  <c r="O132" i="3"/>
  <c r="O131" i="3"/>
  <c r="H131" i="3"/>
  <c r="O130" i="3"/>
  <c r="P130" i="3" s="1"/>
  <c r="H130" i="3"/>
  <c r="F129" i="3"/>
  <c r="E129" i="3"/>
  <c r="O128" i="3"/>
  <c r="P128" i="3" s="1"/>
  <c r="H128" i="3"/>
  <c r="O127" i="3"/>
  <c r="O126" i="3"/>
  <c r="H126" i="3"/>
  <c r="O125" i="3"/>
  <c r="O124" i="3"/>
  <c r="H124" i="3"/>
  <c r="O123" i="3"/>
  <c r="O122" i="3"/>
  <c r="O121" i="3"/>
  <c r="H121" i="3"/>
  <c r="O120" i="3"/>
  <c r="O119" i="3"/>
  <c r="H119" i="3"/>
  <c r="O118" i="3"/>
  <c r="O117" i="3"/>
  <c r="H117" i="3"/>
  <c r="O116" i="3"/>
  <c r="P116" i="3" s="1"/>
  <c r="H116" i="3"/>
  <c r="O115" i="3"/>
  <c r="P115" i="3" s="1"/>
  <c r="H115" i="3"/>
  <c r="O114" i="3"/>
  <c r="O113" i="3"/>
  <c r="P113" i="3" s="1"/>
  <c r="H113" i="3"/>
  <c r="O112" i="3"/>
  <c r="O111" i="3"/>
  <c r="H111" i="3"/>
  <c r="O110" i="3"/>
  <c r="O109" i="3"/>
  <c r="O108" i="3"/>
  <c r="O107" i="3"/>
  <c r="H107" i="3"/>
  <c r="O106" i="3"/>
  <c r="P106" i="3" s="1"/>
  <c r="H106" i="3"/>
  <c r="O105" i="3"/>
  <c r="P105" i="3" s="1"/>
  <c r="H105" i="3"/>
  <c r="O104" i="3"/>
  <c r="O103" i="3"/>
  <c r="H103" i="3"/>
  <c r="O102" i="3"/>
  <c r="P102" i="3" s="1"/>
  <c r="H102" i="3"/>
  <c r="F101" i="3"/>
  <c r="E101" i="3"/>
  <c r="O100" i="3"/>
  <c r="H100" i="3"/>
  <c r="O99" i="3"/>
  <c r="H99" i="3"/>
  <c r="O98" i="3"/>
  <c r="H98" i="3"/>
  <c r="O97" i="3"/>
  <c r="H97" i="3"/>
  <c r="O96" i="3"/>
  <c r="H96" i="3"/>
  <c r="O95" i="3"/>
  <c r="H95" i="3"/>
  <c r="F94" i="3"/>
  <c r="E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H74" i="3"/>
  <c r="H73" i="3"/>
  <c r="P72" i="3"/>
  <c r="H72" i="3"/>
  <c r="F48" i="2"/>
  <c r="F49" i="2"/>
  <c r="F50" i="2"/>
  <c r="F51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47" i="2"/>
  <c r="E72" i="2"/>
  <c r="D72" i="2"/>
  <c r="N9" i="2"/>
  <c r="H10" i="2"/>
  <c r="H9" i="2"/>
  <c r="D10" i="2"/>
  <c r="E10" i="2" s="1"/>
  <c r="C10" i="2"/>
  <c r="D9" i="2"/>
  <c r="E9" i="2" s="1"/>
  <c r="C9" i="2"/>
  <c r="F48" i="1"/>
  <c r="F47" i="1"/>
  <c r="P468" i="3" l="1"/>
  <c r="P480" i="3"/>
  <c r="P498" i="3"/>
  <c r="P514" i="3"/>
  <c r="P167" i="3"/>
  <c r="P494" i="3"/>
  <c r="P510" i="3"/>
  <c r="O152" i="3"/>
  <c r="P144" i="3" s="1"/>
  <c r="P111" i="3"/>
  <c r="P500" i="3"/>
  <c r="P415" i="3"/>
  <c r="P452" i="3"/>
  <c r="P124" i="3"/>
  <c r="P368" i="3"/>
  <c r="P445" i="3"/>
  <c r="P464" i="3"/>
  <c r="P504" i="3"/>
  <c r="P526" i="3"/>
  <c r="P535" i="3"/>
  <c r="P100" i="3"/>
  <c r="P140" i="3"/>
  <c r="P126" i="3"/>
  <c r="P119" i="3"/>
  <c r="P438" i="3"/>
  <c r="P492" i="3"/>
  <c r="P508" i="3"/>
  <c r="P519" i="3"/>
  <c r="P121" i="3"/>
  <c r="P475" i="3"/>
  <c r="P488" i="3"/>
  <c r="P516" i="3"/>
  <c r="P117" i="3"/>
  <c r="P436" i="3"/>
  <c r="P441" i="3"/>
  <c r="P466" i="3"/>
  <c r="P483" i="3"/>
  <c r="H129" i="3"/>
  <c r="P380" i="3"/>
  <c r="P250" i="3"/>
  <c r="H94" i="3"/>
  <c r="P171" i="3"/>
  <c r="P310" i="3"/>
  <c r="P521" i="3"/>
  <c r="P322" i="3"/>
  <c r="H101" i="3"/>
  <c r="P285" i="3"/>
  <c r="H177" i="3"/>
  <c r="P228" i="3"/>
  <c r="P107" i="3"/>
  <c r="P154" i="3"/>
  <c r="P178" i="3"/>
  <c r="P274" i="3"/>
  <c r="P449" i="3"/>
  <c r="P455" i="3"/>
  <c r="P506" i="3"/>
  <c r="P203" i="3"/>
  <c r="P457" i="3"/>
  <c r="P158" i="3"/>
  <c r="P95" i="3"/>
  <c r="P103" i="3"/>
  <c r="P131" i="3"/>
  <c r="P216" i="3"/>
  <c r="P297" i="3"/>
  <c r="P333" i="3"/>
  <c r="P356" i="3"/>
  <c r="P392" i="3"/>
  <c r="P471" i="3"/>
  <c r="P496" i="3"/>
  <c r="P512" i="3"/>
  <c r="P344" i="3"/>
  <c r="P191" i="3"/>
  <c r="P74" i="3"/>
  <c r="P162" i="3"/>
  <c r="P239" i="3"/>
  <c r="P261" i="3"/>
  <c r="P405" i="3"/>
  <c r="P413" i="3"/>
  <c r="P433" i="3"/>
  <c r="P502" i="3"/>
  <c r="P524" i="3"/>
  <c r="O55" i="3"/>
  <c r="O49" i="3"/>
  <c r="O45" i="3"/>
  <c r="O44" i="3"/>
  <c r="O42" i="3"/>
  <c r="O41" i="3"/>
  <c r="O40" i="3"/>
  <c r="O39" i="3"/>
  <c r="O14" i="3"/>
  <c r="F45" i="1" l="1"/>
  <c r="F44" i="1"/>
  <c r="F43" i="1"/>
  <c r="F42" i="1"/>
  <c r="F41" i="1"/>
  <c r="F14" i="1"/>
  <c r="F13" i="1"/>
  <c r="F12" i="1"/>
  <c r="E30" i="1" l="1"/>
  <c r="E27" i="1"/>
  <c r="P50" i="3" l="1"/>
  <c r="P54" i="3"/>
  <c r="F43" i="3"/>
  <c r="E43" i="3"/>
  <c r="P41" i="3"/>
  <c r="P42" i="3"/>
  <c r="P44" i="3"/>
  <c r="P49" i="3"/>
  <c r="P39" i="3"/>
  <c r="P40" i="3"/>
  <c r="O43" i="3"/>
  <c r="P43" i="3" s="1"/>
  <c r="P45" i="3"/>
  <c r="O46" i="3"/>
  <c r="P46" i="3" s="1"/>
  <c r="O47" i="3"/>
  <c r="P47" i="3" s="1"/>
  <c r="O48" i="3"/>
  <c r="P48" i="3" s="1"/>
  <c r="O38" i="3"/>
  <c r="P38" i="3" s="1"/>
  <c r="O32" i="3"/>
  <c r="O30" i="3"/>
  <c r="O27" i="3"/>
  <c r="P27" i="3" s="1"/>
  <c r="O28" i="3"/>
  <c r="P28" i="3" s="1"/>
  <c r="O26" i="3"/>
  <c r="P26" i="3" s="1"/>
  <c r="O19" i="3"/>
  <c r="P19" i="3" s="1"/>
  <c r="O18" i="3"/>
  <c r="P18" i="3" s="1"/>
  <c r="H67" i="3" l="1"/>
  <c r="H66" i="3"/>
  <c r="H57" i="3"/>
  <c r="H54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4" i="3"/>
  <c r="H33" i="3"/>
  <c r="H32" i="3"/>
  <c r="H31" i="3"/>
  <c r="H30" i="3"/>
  <c r="H29" i="3"/>
  <c r="H28" i="3"/>
  <c r="H27" i="3"/>
  <c r="H26" i="3"/>
  <c r="F35" i="3"/>
  <c r="E35" i="3"/>
  <c r="H20" i="3"/>
  <c r="H19" i="3"/>
  <c r="H18" i="3"/>
  <c r="F21" i="3"/>
  <c r="F23" i="3" s="1"/>
  <c r="E21" i="3"/>
  <c r="E23" i="3" s="1"/>
  <c r="F15" i="3"/>
  <c r="F22" i="3" s="1"/>
  <c r="E15" i="3"/>
  <c r="E22" i="3" s="1"/>
  <c r="H14" i="3"/>
  <c r="H12" i="3"/>
  <c r="P12" i="3" l="1"/>
  <c r="F24" i="3"/>
  <c r="E24" i="3"/>
  <c r="E36" i="3"/>
  <c r="F36" i="3"/>
  <c r="E52" i="2" l="1"/>
  <c r="D52" i="2"/>
  <c r="C39" i="2"/>
  <c r="C40" i="2"/>
  <c r="C38" i="2"/>
  <c r="F52" i="2" l="1"/>
  <c r="D18" i="2"/>
  <c r="C18" i="2"/>
  <c r="C17" i="2" s="1"/>
  <c r="C28" i="2"/>
  <c r="D28" i="2"/>
  <c r="D29" i="2"/>
  <c r="D27" i="2"/>
  <c r="C27" i="2"/>
  <c r="M29" i="2"/>
  <c r="L29" i="2"/>
  <c r="J29" i="2"/>
  <c r="I29" i="2"/>
  <c r="G29" i="2"/>
  <c r="H29" i="2" s="1"/>
  <c r="E29" i="2" s="1"/>
  <c r="F29" i="2"/>
  <c r="C29" i="2" s="1"/>
  <c r="H28" i="2"/>
  <c r="E28" i="2" s="1"/>
  <c r="H27" i="2"/>
  <c r="E27" i="2" s="1"/>
  <c r="J7" i="2"/>
  <c r="I7" i="2"/>
  <c r="M7" i="2"/>
  <c r="L7" i="2"/>
  <c r="P18" i="2"/>
  <c r="L18" i="2"/>
  <c r="H18" i="2"/>
  <c r="E18" i="2"/>
  <c r="O17" i="2"/>
  <c r="P17" i="2" s="1"/>
  <c r="N17" i="2"/>
  <c r="K17" i="2"/>
  <c r="J17" i="2"/>
  <c r="L17" i="2" s="1"/>
  <c r="G17" i="2"/>
  <c r="F17" i="2"/>
  <c r="G7" i="2"/>
  <c r="F7" i="2"/>
  <c r="D39" i="2" s="1"/>
  <c r="D7" i="2"/>
  <c r="C7" i="2"/>
  <c r="K8" i="2"/>
  <c r="H8" i="2"/>
  <c r="E8" i="2"/>
  <c r="D40" i="2" l="1"/>
  <c r="D38" i="2"/>
  <c r="H17" i="2"/>
  <c r="D17" i="2"/>
  <c r="E17" i="2" s="1"/>
  <c r="H7" i="2"/>
  <c r="E7" i="2"/>
  <c r="K7" i="2"/>
  <c r="N7" i="2"/>
  <c r="F15" i="1" l="1"/>
  <c r="F8" i="1"/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E17" i="1"/>
  <c r="D17" i="1"/>
  <c r="F17" i="1" l="1"/>
  <c r="F9" i="1"/>
  <c r="F10" i="1"/>
  <c r="F11" i="1"/>
  <c r="F7" i="1"/>
</calcChain>
</file>

<file path=xl/sharedStrings.xml><?xml version="1.0" encoding="utf-8"?>
<sst xmlns="http://schemas.openxmlformats.org/spreadsheetml/2006/main" count="2979" uniqueCount="988">
  <si>
    <t>№ п/п</t>
  </si>
  <si>
    <t>Единица измерения</t>
  </si>
  <si>
    <t>Значение целевого показателя / индикатора</t>
  </si>
  <si>
    <t>планируемое значение</t>
  </si>
  <si>
    <t xml:space="preserve">Целевые показатели государственной программы </t>
  </si>
  <si>
    <t>Государственная программа</t>
  </si>
  <si>
    <t>Код целевой статьи расходов бюджета Санкт-Петербурга</t>
  </si>
  <si>
    <t>Финансирование мероприятий за счет соответствующего источника</t>
  </si>
  <si>
    <t>Уровень выполнения мероприятия подпрограммы, отдельного мероприятия, %</t>
  </si>
  <si>
    <t>источник финансирования</t>
  </si>
  <si>
    <t>наименование</t>
  </si>
  <si>
    <t>единица измерения</t>
  </si>
  <si>
    <t>фактическое значение</t>
  </si>
  <si>
    <t>-</t>
  </si>
  <si>
    <t>1.2. Сведения о достижении целевых показателей государственной программы, индикаторов подпрограмм и отдельных мероприятий</t>
  </si>
  <si>
    <t>2. Данные об использовании бюджетных ассигнований и иных средств 
на выполнение мероприятий государственной программы</t>
  </si>
  <si>
    <t xml:space="preserve"> 2.1.  Структура источников финансирования государственной программы </t>
  </si>
  <si>
    <t>Финансирование за счет всех источников</t>
  </si>
  <si>
    <t>Финансирование за счет средств бюджета Санкт-Петербурга</t>
  </si>
  <si>
    <t>Финансирование за счет средств федерального бюджета</t>
  </si>
  <si>
    <t>Финансирование за счет внебюджетных источников</t>
  </si>
  <si>
    <t xml:space="preserve">2.2.  Структура бюджетного финансирования государственной программы по видам расходов </t>
  </si>
  <si>
    <t>Финансирование текущих расходов</t>
  </si>
  <si>
    <t>основные причины несоответствия фактического объема финансирования планируемому объему финансирования</t>
  </si>
  <si>
    <t>Финансирование расходов развития</t>
  </si>
  <si>
    <r>
      <t>3.</t>
    </r>
    <r>
      <rPr>
        <b/>
        <sz val="7"/>
        <color theme="1"/>
        <rFont val="Times New Roman"/>
        <family val="1"/>
        <charset val="204"/>
      </rPr>
      <t>   </t>
    </r>
    <r>
      <rPr>
        <b/>
        <sz val="12"/>
        <color theme="1"/>
        <rFont val="Times New Roman"/>
        <family val="1"/>
        <charset val="204"/>
      </rPr>
      <t xml:space="preserve">Информация о выполнении плана-графика реализации государственной программы </t>
    </r>
  </si>
  <si>
    <t>Ответственный за достижение целевого показателя / индикатора</t>
  </si>
  <si>
    <t>Проектная часть</t>
  </si>
  <si>
    <t>Процессная часть</t>
  </si>
  <si>
    <t xml:space="preserve">2.3. Структура финансирования региональных проектов, реализуемых в рамках государственной программы </t>
  </si>
  <si>
    <t>ПРОЕКТНАЯ ЧАСТЬ</t>
  </si>
  <si>
    <t>1. РЕГИОНАЛЬНЫЕ ПРОЕКТЫ</t>
  </si>
  <si>
    <t>Текущие расходы</t>
  </si>
  <si>
    <t>ИТОГО по текущим расходам</t>
  </si>
  <si>
    <t>ИТОГО по расходам развития</t>
  </si>
  <si>
    <t>ИТОГО финансирование региональных проектов</t>
  </si>
  <si>
    <t>2.ПРОЧИЕ РАСХОДЫ РАЗВИТИЯ</t>
  </si>
  <si>
    <t>ИТОГО финансирование прочих расходов развития</t>
  </si>
  <si>
    <t>ПРОЦЕССНАЯ ЧАСТЬ</t>
  </si>
  <si>
    <r>
      <t>Расходы развития</t>
    </r>
    <r>
      <rPr>
        <b/>
        <i/>
        <sz val="12"/>
        <color rgb="FF000000"/>
        <rFont val="Times New Roman"/>
        <family val="1"/>
        <charset val="204"/>
      </rPr>
      <t xml:space="preserve"> </t>
    </r>
  </si>
  <si>
    <t>1.1.1</t>
  </si>
  <si>
    <t>Причины недостижения планового значения целевого показателя / индикатора</t>
  </si>
  <si>
    <t>Факторы, повлиявшие на ход реализации государственной программы, причины невыполнения мероприятий</t>
  </si>
  <si>
    <t xml:space="preserve">Наименование целевого показателя государственной программы/ индикатора подпрограммы (отдельного 
мероприятия) государственной программы
</t>
  </si>
  <si>
    <t>плановое</t>
  </si>
  <si>
    <t>фактическое</t>
  </si>
  <si>
    <t xml:space="preserve">Степень достижения планового значения показателя / индикатора, %
</t>
  </si>
  <si>
    <t>Срок формирования данных по фактическому значению целевого показателя / индикатора</t>
  </si>
  <si>
    <t xml:space="preserve">Наименование
подпрограммы
(отдельного мероприятия) государственной программы
</t>
  </si>
  <si>
    <t>плановое, 
тыс. руб.</t>
  </si>
  <si>
    <t>фактическое, 
тыс. руб.</t>
  </si>
  <si>
    <t>степень соответствия фактического объема финансирования плановому объему финансирования, %</t>
  </si>
  <si>
    <t>ИТОГО</t>
  </si>
  <si>
    <t>основные причины несоответствия фактического объема финансирования плановому объему финансирования</t>
  </si>
  <si>
    <t>Наименование регионального проекта</t>
  </si>
  <si>
    <t xml:space="preserve">Наименование подпрограммы
(отдельного мероприятия) государственной программы
</t>
  </si>
  <si>
    <t>Объем бюджетного финансирования подпрограммы (отдельного мероприятия) государственной программы, тыс. руб.</t>
  </si>
  <si>
    <t>Доля финансирования подпрограммы (отдельного мероприятия) государственной программы в общем объеме бюджетного финансирования государственной программы, %</t>
  </si>
  <si>
    <t>2.4.  Структура бюджетного финансирования государственной программы по подпрограммам и отдельным мероприятиям государственной программы</t>
  </si>
  <si>
    <t xml:space="preserve">2.5.  Структура финансирования подпрограмм и отдельных мероприятий государственной программы по соисполнителям
по соисполнителям </t>
  </si>
  <si>
    <t>Наименование
подпрограммы
(отдельного мероприятия) государственной программы</t>
  </si>
  <si>
    <t>Наименование соисполнителя подпрограммы (отдельного мероприятия) государственной программы</t>
  </si>
  <si>
    <t>плановый</t>
  </si>
  <si>
    <t>фактический</t>
  </si>
  <si>
    <t>Степень соответствия фактического объема финансирования плановому объему финансирования, %</t>
  </si>
  <si>
    <t>Наименование мероприятий подпрограммы, отдельных мероприятий государственной программы</t>
  </si>
  <si>
    <t>Исполнитель, участник государственной программы</t>
  </si>
  <si>
    <t xml:space="preserve">плановое, тыс. руб. </t>
  </si>
  <si>
    <t xml:space="preserve">фактическое, тыс. руб. </t>
  </si>
  <si>
    <t xml:space="preserve">степень соответствия фактического объема финансирования плановому,
объему финансирования, %
</t>
  </si>
  <si>
    <t>Детализация мероприятия подпрограммы, отдельного мероприятия государственной программы</t>
  </si>
  <si>
    <t>Количественные характеристики выполнения детализированных мероприятий подпрограммы, отдельного мероприятия государственной программы</t>
  </si>
  <si>
    <t xml:space="preserve">Уровень выполнения детализированного мероприятия подпрограммы, отдельного мероприятия государственной программы, % </t>
  </si>
  <si>
    <t>Объем финансирования 
по соисполнителю
подпрограммы 
(отдельного мероприятия) 
государственной программы, 
тыс. руб.</t>
  </si>
  <si>
    <t>СОГЛАСОВАНО</t>
  </si>
  <si>
    <t>Вице-губернатор Санкт-Петербурга</t>
  </si>
  <si>
    <t>Бондаренко Н.Л.</t>
  </si>
  <si>
    <t>_________________________</t>
  </si>
  <si>
    <t>"____" ___________________</t>
  </si>
  <si>
    <t xml:space="preserve">ГОДОВОЙ ОТЧЕТ  </t>
  </si>
  <si>
    <t xml:space="preserve">"Обеспечение доступным жильем и жилищно-коммунальными услугами жителей Санкт-Петербурга" </t>
  </si>
  <si>
    <t>Ответственный исполнитель государственной программы</t>
  </si>
  <si>
    <t>ЖИЛИЩНЫЙ КОМИТЕТ</t>
  </si>
  <si>
    <t>1. Результаты, достигнутые в ходе реализации государственной программы</t>
  </si>
  <si>
    <t>1.1. Результаты реализации государственной программы</t>
  </si>
  <si>
    <t>Наименование подпрограммы (отдельного мероприятия) государственной программы</t>
  </si>
  <si>
    <t>Результаты реализации подпрограммы (отдельного мероприятия) государственной программы</t>
  </si>
  <si>
    <t>1. Подпрограмма 1 "Улучшение жилищных условий жителей Санкт-Петербурга"</t>
  </si>
  <si>
    <t>2. Подпрограмма 2 "Обеспечение качественными жилищно-коммунальными услугами граждан"</t>
  </si>
  <si>
    <t>3. Подпрограмма 3 "Обеспечение доступности предоставления жилищно-коммунальных услуг гражданам"</t>
  </si>
  <si>
    <t xml:space="preserve">о ходе реализации государственной программы Санкт-Петербурга </t>
  </si>
  <si>
    <t>за 2020 год</t>
  </si>
  <si>
    <t>(далее - государственная программа)</t>
  </si>
  <si>
    <t>Процентов</t>
  </si>
  <si>
    <t>Количество семей, улучшивших жилищные условия</t>
  </si>
  <si>
    <t>Тыс. ед.</t>
  </si>
  <si>
    <t>Тыс. кв. м</t>
  </si>
  <si>
    <t>Количество квадратных метров расселенного аварийного жилищного фонда, признанного таковым до 01.01.2017</t>
  </si>
  <si>
    <t>Кв. м</t>
  </si>
  <si>
    <t>Количество граждан, переселенных из аварийного жилищного фонда, признанного таковым до 01.01.2017</t>
  </si>
  <si>
    <t>Человек</t>
  </si>
  <si>
    <t>Обеспеченность общей площадью жилья</t>
  </si>
  <si>
    <t>Кв. м / чел.</t>
  </si>
  <si>
    <t>Ввод в эксплуатацию объектов жилищного строительства 
в Санкт-Петербурге</t>
  </si>
  <si>
    <t>Доля отремонтированных 
по необходимым видам работ многоквартирных домов с учетом мероприятий в области энергосбережения и повышения энергетической эффективности 
от общего количества многоквартирных домов, включенных в региональную программу</t>
  </si>
  <si>
    <t>Доля осветительных устройств, 
в том числе с использованием светодиодов, установленных в местах общего пользования 
в многоквартирных домах, 
от общего количества используемых осветительных устройств, установленных в местах 
общего пользования 
в многоквартирных домах</t>
  </si>
  <si>
    <t>Уровень возмещения населением затрат на предоставление 
жилищно-коммунальных услуг 
по установленным для населения тарифам</t>
  </si>
  <si>
    <t>Степень достижения планируемого значения по показателю составляет более 100 %</t>
  </si>
  <si>
    <t>В связи с тем, что Соглашением от 14.12.2020 № 069-2020-F10086-1 о реализации регионального проекта "Жилье" на территории города федерального значения Санкт-Петербурга, азключенным между Министерством строительства и жилищно-коммунального хозяйства Российской Федерации и Комитетом по строительству, на 2020 год установлено плановое значение показателя по вводу в эксплуатацию объектов жилищного строительства для Санкт-Петербурга в объеме 3212,0 тыс. кв.м, фактически показатель выполнен.</t>
  </si>
  <si>
    <t>Жилищный комитет</t>
  </si>
  <si>
    <t>Комитет по строительству</t>
  </si>
  <si>
    <t>Указ Президента Российской Федерации от 25.04.2019 № 193 "Об оценке эффективности деятельности высших должностных лиц (руководителей высших исполнительных органов государственной власти) субъектов Российской Федерации и деятельности органов исполнительной власти субъектов Российской Федерации"</t>
  </si>
  <si>
    <t>Региональный проект "Жилье" (город федерального значения Санкт-Петербург)</t>
  </si>
  <si>
    <t>Региональный проект "Обеспечение устойчивого сокращения непригодного для проживания жилищного фонда" (город федерального значения Санкт-Петербург)</t>
  </si>
  <si>
    <t>_</t>
  </si>
  <si>
    <t>Индикаторы подпрограммы 1 «Улучшение жилищных условий жителей Санкт-Петербурга»</t>
  </si>
  <si>
    <t>1.1.</t>
  </si>
  <si>
    <t> семья</t>
  </si>
  <si>
    <t>1.1.1.</t>
  </si>
  <si>
    <t>семья</t>
  </si>
  <si>
    <t>1.1.2.</t>
  </si>
  <si>
    <t>1.1.2.1.</t>
  </si>
  <si>
    <t>1.1.4.</t>
  </si>
  <si>
    <t>1.1.5.</t>
  </si>
  <si>
    <t xml:space="preserve">В рамках реализации постановления Правительства Санкт-Петербурга от 28.03.2006 
№ 312 «О порядке и условиях предоставления гражданам безвозмездных субсидий для приобретения или строительства жилых помещений, социальных выплат для приобретения или строительства жилых помещений 
и порядке предоставления единовременных денежных выплат на приобретение или строительство жилых помещений»
</t>
  </si>
  <si>
    <t>1.1.6.</t>
  </si>
  <si>
    <t>1.1.7.</t>
  </si>
  <si>
    <t xml:space="preserve">В рамках постановления Правительства Санкт-Петербурга 
от 24.04.2018 № 328 
«Об утверждении Порядка предоставления социальных выплат для приобретения или строительства жилых помещений гражданам, имеющим трех и более несовершеннолетних детей, принятым на учет в качестве нуждающихся в жилых помещениях, предоставляемых по договорам социального найма, или на учет нуждающихся в содействии в улучшении жилищных условий, 
и о внесении изменений 
в постановления Правительства Санкт-Петербурга от 28.03.2006 
№ 312, от 30.12.2009 № 1593»
</t>
  </si>
  <si>
    <t>1.2.</t>
  </si>
  <si>
    <t xml:space="preserve">Реализация Закона Санкт-Петербурга от 30.11.2005 № 648-91 «О целевой программе Санкт-Петербурга «Жилье работникам бюджетной сферы»
</t>
  </si>
  <si>
    <t>1.3.</t>
  </si>
  <si>
    <t>1.3.1.</t>
  </si>
  <si>
    <t>1.3.2.</t>
  </si>
  <si>
    <t>1.4.</t>
  </si>
  <si>
    <t>Общая площадь сформированного государственного жилищного фонда Санкт-Петербурга всего, в том числе:</t>
  </si>
  <si>
    <t>тыс. кв. м</t>
  </si>
  <si>
    <t>1.4.1.</t>
  </si>
  <si>
    <t>1.4.2.</t>
  </si>
  <si>
    <t xml:space="preserve">Общая площадь жилых помещений, приобретенных для государственных нужд Санкт-Петербурга
</t>
  </si>
  <si>
    <t>1.4.3.</t>
  </si>
  <si>
    <t>Общая площадь жилых помещений, приобретенных для государственных нужд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</t>
  </si>
  <si>
    <t>1.5.</t>
  </si>
  <si>
    <t>Количество семей, которым предоставлены жилые помещения государственного жилищного фонда</t>
  </si>
  <si>
    <t xml:space="preserve">1.6.
</t>
  </si>
  <si>
    <t>Количество детей-сирот и детей, оставшихся без попечения родителей, лиц из их числа, которым предоставлены жилые помещения по договорам найма специализированных жилых помещений</t>
  </si>
  <si>
    <t>количество человек</t>
  </si>
  <si>
    <t>1.7.</t>
  </si>
  <si>
    <t xml:space="preserve">Ежегодное сокращение численности детей-сирот и детей, оставшихся без попечения родителей, у которых право на обеспечение жилыми помещениями возникло, но не реализовано по состоянию на конец соответствующего года
</t>
  </si>
  <si>
    <t>процентов</t>
  </si>
  <si>
    <t>1.8.</t>
  </si>
  <si>
    <t>Количество заключенных договоров пожизненной ренты</t>
  </si>
  <si>
    <t>количество штук</t>
  </si>
  <si>
    <t>Количество семей, в отношении которых принято решение об оказании государственного содействия в улучшении жилищных условий в форме предоставления социальной выплаты, всего, в том числе:</t>
  </si>
  <si>
    <t xml:space="preserve">Принято решение о предоставлении дополнительных социальных выплат
</t>
  </si>
  <si>
    <t>1.1.8.</t>
  </si>
  <si>
    <t xml:space="preserve">Общая площадь жилых помещений, приобретенных для государственных нужд Санкт-Петербурга за счет средств федерального бюджета в целях предоставления детям-сиротам и детям, оставшимся без попечения родителей, лицам из их числа по договорам найма специализированных жилых помещений
</t>
  </si>
  <si>
    <t>1.4.4.</t>
  </si>
  <si>
    <t xml:space="preserve">тыс. кв. м
</t>
  </si>
  <si>
    <t xml:space="preserve"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специализированного жилищного фонда по договорам найма специализированных помещений
</t>
  </si>
  <si>
    <t>1.9.</t>
  </si>
  <si>
    <t xml:space="preserve">В рамках постановления Правительства Санкт-Петербурга от 15.06.2020 № 411 "Об утверждении Порядка предоставления социальных выплат для приобретения или строительства жилых помещений семьям, имеющим детей-инвалидов, принятым на учет в качестве нуждающихся в жилых помещениях, предоставляемых по договорам социального найма, или на учет нуждающихся в содействии Санкт-Петербурга в улучшении жилищных условий"
</t>
  </si>
  <si>
    <t>В связи с изменением стоимости 1 кв.м общей площади жилого помещения 
в Санкт-Петербурге, утвержденной приказом Министерства строительства и жилищно-коммунального хозяйства Российской Федерации</t>
  </si>
  <si>
    <t>Перенос застройщиками сроков ввода многоквартирных домов и передачи квартир в собственность Санкт-Петербурга</t>
  </si>
  <si>
    <t>Степень достижения планируемого значения по показателю составляет 100 %</t>
  </si>
  <si>
    <t>28,86***</t>
  </si>
  <si>
    <t>Уровень доступности жилья **</t>
  </si>
  <si>
    <t>3700 *</t>
  </si>
  <si>
    <t>Общая площадь жилых помещений в многоквартиных домах, построенных для государственных нужд Санкт-Петербурга ****</t>
  </si>
  <si>
    <t>Комитет по строительству, Комитет имущественных отношщений Санкт-Петербурга</t>
  </si>
  <si>
    <t>Комитет имущественных отношщений Санкт-Петербурга</t>
  </si>
  <si>
    <t>Стратегия социально-экономического развития Санкт-Петербурга на период до 2035 года</t>
  </si>
  <si>
    <t>В рамках реализации Закона 
Санкт-Петербурга от 10.10.2001 
№ 707-90 «О целевой программе Санкт-Петербурга «Развитие долгосрочного жилищного кредитования в Санкт-Петербурге»</t>
  </si>
  <si>
    <t>В рамках реализации Закона 
Санкт-Петербурга от 11.04.2001 
№ 315-45 «О целевой программе Санкт-Петербурга «Молодежи – доступное жилье», в том числе:</t>
  </si>
  <si>
    <t>В рамках реализации Закона 
Санкт-Петербурга от 17.10.2007 
№ 513-101 «О целевой программе Санкт-Петербурга «Расселение коммунальных квартир 
в Санкт-Петербурге»</t>
  </si>
  <si>
    <t xml:space="preserve">В рамках реализации Закона Санкт-Петербурга от 30.11.2005 № 648-91 «О целевой программе Санкт-Петербурга «Жилье работникам бюджетной сферы» в части предоставления социальных выплат гражданам, получившим государственное содействие в рамках целевой программы Санкт-Петербурга «Жилье работникам бюджетной сферы» в период с 2006 года по 31.12.2011, в последний год рассрочки на оплату остатка стоимости жилых помещений в размере 20 процентов от их стоимости </t>
  </si>
  <si>
    <t>*** Фактическое расчетное значение определено исходя из:
- объема жилищного фонда Санкт-Петербурга на конец 2019 года (по данным Петростата, представленным письмом КЭПСП от 03.06.2020 № 01-19-4455/20-0-0)  141 392,020 тыс.кв.м;
- объема ввода жилья в Санкт-Петербурге в 2020 году 3 369,5938 тыс.кв.м;
- численности постоянного населения Санкт-Петербурга на 01.01.2021 (по предварительной оценке по информации Петростата от 09.02.2021 № 04-65-140/612-ДР) 5 388,759 тыс.чел.
Рассчитано без учета выбытия жилого фонда.</t>
  </si>
  <si>
    <t xml:space="preserve">Принадлежность целевого показателя / индикатора к показателям Стратегии 2035, региональных проектов, Указа Президента РФ № 193
</t>
  </si>
  <si>
    <t>Жилье</t>
  </si>
  <si>
    <t>Обеспечение устойчивого сокращения непригодного для проживания жилищного фонда</t>
  </si>
  <si>
    <t>Подпрограмма 1 «Улучшение жилищных условий жителей Санкт-Петербурга»</t>
  </si>
  <si>
    <t>Подпрограмма 1 "Улучшение жилищных условий жителей Санкт-Петербурга"</t>
  </si>
  <si>
    <t>Комитет имущественных отношений Санкт-Петербурга</t>
  </si>
  <si>
    <t>ИТОГО по подпрограмме 1</t>
  </si>
  <si>
    <t>Подпрограмма 2 "Обеспечение качественными жилищно-комунальными услугами граждан"</t>
  </si>
  <si>
    <t xml:space="preserve">Администрация Адмиралтейского района Санкт-Петербурга </t>
  </si>
  <si>
    <t xml:space="preserve">Администрация Василеостровского района Санкт-Петербурга </t>
  </si>
  <si>
    <t>Администрация Выборгского района Санкт-Петербурга</t>
  </si>
  <si>
    <t>Администрация Калининского района Санкт-Петербурга</t>
  </si>
  <si>
    <t>Администрация Кировского района Санкт-Петербурга</t>
  </si>
  <si>
    <t>Администрация Колпинского района Санкт-Петербурга</t>
  </si>
  <si>
    <t>Администрация Красногвардейского района Санкт-Петербурга</t>
  </si>
  <si>
    <t>Администрация Красносельского района Санкт-Петербурга</t>
  </si>
  <si>
    <t>Администрация Кронштадтского района Санкт-Петербурга</t>
  </si>
  <si>
    <t>Администрация Курортного района Санкт-Петербурга</t>
  </si>
  <si>
    <t>Администрация Московского района Санкт-Петербурга</t>
  </si>
  <si>
    <t>Администрация Невского района Санкт-Петербурга</t>
  </si>
  <si>
    <t>Администрация Петроградского района Санкт-Петербурга</t>
  </si>
  <si>
    <t>Администрация Петродворцового района Санкт-Петербурга</t>
  </si>
  <si>
    <t>Администрация Приморского района Санкт-Петербурга</t>
  </si>
  <si>
    <t>Администрация Пушкинского района Санкт-Петербурга</t>
  </si>
  <si>
    <t>Администрация Фрунзенского района Санкт-Петербурга</t>
  </si>
  <si>
    <t>Администрация Центрального района Санкт-Петербурга</t>
  </si>
  <si>
    <t>ИТОГО по подпрограмме 2</t>
  </si>
  <si>
    <t>ИТОГО по подпрограмме 3</t>
  </si>
  <si>
    <t>Подпрограмма 3 "Обеспечение доступности предоставления жилищно-коммунальнх услуг гражданам"</t>
  </si>
  <si>
    <t>1.1. Мероприятия регионального проекта 1 "Обеспечение устойчивого сокращения непригодного для проживания жилищного фонда"</t>
  </si>
  <si>
    <t>0910083510</t>
  </si>
  <si>
    <t>Изъятие помещений, находящихся в собственности граждан и юридических лиц</t>
  </si>
  <si>
    <t>Бюджет Санкт-Петербурга</t>
  </si>
  <si>
    <t>Степень соответствия фактического объема финансирования планируемому достигает 100 %</t>
  </si>
  <si>
    <t>Предоставление возмещения за изымаемые жилые помещения собственникам жилых помещений, находящихся в многоквартирных домах, признанных в установленном порядке до 01.01.2017 аварийными и подлежащими сносу или реконструкции</t>
  </si>
  <si>
    <t>Количество заключенных и зарегистрированных в установленном порядке соглашений об изъятии жилого помещения, находящегося в многоквартирном доме, признанном в установленном порядке до 01.01.2017 аварийным и подлежащим сносу или реконструкции, в связи с изъятием земельного участка</t>
  </si>
  <si>
    <t>Шт.</t>
  </si>
  <si>
    <t>1.1. Мероприятия регионального проекта 2 "Жилье"</t>
  </si>
  <si>
    <t>1.2.3</t>
  </si>
  <si>
    <t>Строительство многоквартирных домов по адресу: г. Пушкин, Саперная ул., участок 1 (юго-западнее дома № 51 по Саперной ул.) корп. 1, 2, 3</t>
  </si>
  <si>
    <t>0910083230</t>
  </si>
  <si>
    <t>Бюджет 
Санкт-Петербурга</t>
  </si>
  <si>
    <t xml:space="preserve">Работы выполнены с экономией по ГК. </t>
  </si>
  <si>
    <t>Завершение строительства</t>
  </si>
  <si>
    <t>кв.м.</t>
  </si>
  <si>
    <t>Объект введен в эксплуатацию. 
(Разрешение на ввод объекта в эксплуатацию от 02.09.2020 г. № 78-16-42-2020).</t>
  </si>
  <si>
    <t xml:space="preserve">Строительство многоквартирного дома со встроенными помещениями по адресу: Санкт-Петербург, ул. Солдата Корзуна, участок 3 (юго-восточнее пересечения с пр. Маршала Жукова)  </t>
  </si>
  <si>
    <t>Завершение проектирования</t>
  </si>
  <si>
    <t>ГК от 23.12.2016 c АО "Ленпромтранспроект". Документация разработан в полном объеме. Получено положительное заключение экспертизы № 78-1-1-3-032280-2019 от 20.11.2019. Соглашение о завершении работ от 24.07.2020. Работы выполнены и профинансированы в полном объеме</t>
  </si>
  <si>
    <t>Строительство многоквартирного дома со встроенно-пристроенными помещениями по адресу: г. Санкт-Петербург, Нижне-Каменская улица, участок 46, (территории квартала 74Б района Каменка, ограниченной Глухарской ул., пр. Авиаконструкторов, Плесецкой ул., Нижне-Каменской ул.; ФЗУ № 1)</t>
  </si>
  <si>
    <t>Продолжение строительства</t>
  </si>
  <si>
    <t>Работы, запланированные на 2020 год, выполнены. Ввод объекта в эксплуатацию планируется в 2021 году.</t>
  </si>
  <si>
    <t>ИТОГО финансирование регионального проекта 1 "Обеспечеине устойчивого сокращения непригодного для проживания жилищного фонда"</t>
  </si>
  <si>
    <t>ИТОГО финансирование регионального проекта 2 "Жилье"</t>
  </si>
  <si>
    <t>1.2.4</t>
  </si>
  <si>
    <t>1.2.8</t>
  </si>
  <si>
    <t>2.1</t>
  </si>
  <si>
    <t>2.2</t>
  </si>
  <si>
    <t>2.3</t>
  </si>
  <si>
    <t>2.5.4</t>
  </si>
  <si>
    <t>2.5.5</t>
  </si>
  <si>
    <t>2.5.6</t>
  </si>
  <si>
    <t>2.5.7</t>
  </si>
  <si>
    <t>2.5.1</t>
  </si>
  <si>
    <t xml:space="preserve">Работы выполнены с экономией, проведен окончательный прасчет с подрядной организацией. . </t>
  </si>
  <si>
    <t>Завершение работ по инженерной подготовке</t>
  </si>
  <si>
    <t>га</t>
  </si>
  <si>
    <t>Объект введен  эксплуатацию КС-14 от 21.12.2020 г.</t>
  </si>
  <si>
    <t>Инженерная подготовка территории в квартале 21 Юго-Западной Приморской части (32,9 га)</t>
  </si>
  <si>
    <t>Инженерная подготовка территории квартала 74 Б района Каменка, ограниченной Глухарской ул., пр. Авиаконструкторов, Плесецкой ул., Нижне-Каменской ул. с инженерным и инженерно-техническим обеспечением, включая корректировку проектной документации стадии РД</t>
  </si>
  <si>
    <t>Продолжение работ по инженерной подготовке</t>
  </si>
  <si>
    <t xml:space="preserve">УГЭ № 78-1-1-3-0252-16 от 30.08.2016
ГК на завершение СМР от 24.03.2020  № 11/ЗП-20 с ООО "Террикон" </t>
  </si>
  <si>
    <t>Инженерная подготовка территории, ограниченной пр. Маршала Блюхера, проектируемой ул., Полюстровским пр., проектируемой ул., с инженерным и инженерно-транспортным обеспечением</t>
  </si>
  <si>
    <t>Завершение проектирования инженерной подготовки</t>
  </si>
  <si>
    <t xml:space="preserve">ГК: от 17.11.2017 № 23/ОК-17 с АО "Ленпромтранспроект". Документация разработана в полном объеме с нарушением конечных сроков выполнения работ, получено положительное заключение экспертизы № 78-1-1-3-063466-2020 от 17.12.2020. Выполненные работы профинансированы в полном объеме. </t>
  </si>
  <si>
    <t>Инженерная подготовка территории квартала 15 Восточнее проспекта Юрия Гагарина с инженерным и инженерно-транспортным обеспечением</t>
  </si>
  <si>
    <t>В связи с длительным сроком заключения ГК. Оплачена восстановительная стоимость за снос зеленых насаждений.</t>
  </si>
  <si>
    <t>Начало работ по инженерной подготовке</t>
  </si>
  <si>
    <t>ПЗЭ от 30.09.2019 № 78-1-1-3-026367.  ГК от 15.09.2020 № 69/ЭА-20 с ООО "КИТ".</t>
  </si>
  <si>
    <t>Инженерная  подготовка территории, ограниченной Загородной ул., Колпинской ул., ул. Севастьянова, проектируемым проездом, с инженерным и инженерно-транспортным обеспечением</t>
  </si>
  <si>
    <t>Вновь начинаемый объект, ГК заключен в декабре 2020 г.</t>
  </si>
  <si>
    <t>Продолжение проектирования инженерной подготовки</t>
  </si>
  <si>
    <t>ИТОГО финансирование проектной части подпрограммы 1 "Улучшение жилищных условий жителей Санкт-Петербурга"</t>
  </si>
  <si>
    <t xml:space="preserve">Приобретение жилых помещений в государственную собственность Санкт-Петербурга в целях предоставления их отдельным категориям граждан в соответствии с Законом Санкт-Петербурга от 26.04.2006 N 221-32 "О жилищной политике Санкт-Петербурга"
</t>
  </si>
  <si>
    <t xml:space="preserve">0910083230
</t>
  </si>
  <si>
    <t xml:space="preserve">Количество квадратных метров жилья, приобретенных в государственную собственность Санкт-Петербурга
</t>
  </si>
  <si>
    <t xml:space="preserve">Приобретение жилых помещений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
</t>
  </si>
  <si>
    <t xml:space="preserve">0910083520                                                                                                                
</t>
  </si>
  <si>
    <t xml:space="preserve">Количество квадратных метров жилья, приобретенных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
</t>
  </si>
  <si>
    <t>Количество квадратных метров жилых помещений, приобретенных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</t>
  </si>
  <si>
    <t>Федеральный бюджет</t>
  </si>
  <si>
    <t>Количество квадратных метров жилых помещений, приобретенных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телей, лицам из их числа по договорам найма специализированных жилых помещений за счет средств федерального бюджета</t>
  </si>
  <si>
    <t>Приобретение жилых помещений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числа, в том числе</t>
  </si>
  <si>
    <t xml:space="preserve">09100R0820
</t>
  </si>
  <si>
    <t>Реализация Закона Санкт-Петербурга от 10.10.2001 № 707-90 "О целевой программе Санкт-Петербурга "Развитие долгосрочного жилищного кредитования в Санкт-Петербурге"</t>
  </si>
  <si>
    <t>0910083010</t>
  </si>
  <si>
    <t>Реализация Закона Санкт-Петербурга от 11.04.2001 № 315-45 «О целевой программе 
Санкт-Петербурга «Молодежи – доступное жилье» в части предоставления социальных выплат гражданам, в том числе:</t>
  </si>
  <si>
    <t>0910083020</t>
  </si>
  <si>
    <t>1.2.1.</t>
  </si>
  <si>
    <t xml:space="preserve">предоставление гражданам дополнительных социальных выплат гражданам в связи с рождением (усыновлением) ребенка </t>
  </si>
  <si>
    <t>0910083030</t>
  </si>
  <si>
    <t>Реализация Закона Санкт-Петербурга от 30.11.2005 № 648-91 "О целевой программе Санкт-Петербурга "Жилье работникам бюджетной сферы" в части, касающейся предоставления гражданам, получившим государственное содействие в рамках программы в период с 2006 по 31.12.2011, социальных выплат в последний год рассрочки на оплату остатка стоимости жилых помещений в размере 20 процентов от их стоимости</t>
  </si>
  <si>
    <t>0910083270</t>
  </si>
  <si>
    <t>1.6.</t>
  </si>
  <si>
    <t xml:space="preserve">Предоставление социальных выплат гражданам для приобретения или строительства жилых помещений в соответствии с постановлением Правительства Санкт-Петербурга от 28.03.2006 № 312 «О порядке и условиях предоставления гражданам безвозмездных субсидий для приобретения или строительства жилых помещений, социальных выплат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помещений» всего, в том числе:
</t>
  </si>
  <si>
    <t>0910083040
0910051340
0910051350 0910051760</t>
  </si>
  <si>
    <t>1.6.1.</t>
  </si>
  <si>
    <t>Предоставление социальных выплат для приобретения или строительства жилых помещений гражданам, состоящим на учете в качестве нуждающихся в жилых помещениях или на учете нуждающихся в содействии Санкт-Петербурга в улучшении жилищных условий, в соответствии с постановлением Правительства Санкт-Петербурга от 28.03.2006 № 312 «О порядке и условиях предоставления гражданам безвозмездных субсидийдля приобретения или строительства жилых помещений, социальных выплат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помещений»</t>
  </si>
  <si>
    <t>0910083040</t>
  </si>
  <si>
    <t>1.6.2.</t>
  </si>
  <si>
    <t>Предоставление социальных выплат для приобретения или строительства жилых помещений отдельным категориям граждан, установленным Федеральным законом «О ветеранах», в соответствии с Указом Президента Российской Федерации от 07.05.2008 № 714 «Об обеспечении жильем ветеранов Великой Отечественной войны 1941-1945 годов», за счет средств федерального бюджета</t>
  </si>
  <si>
    <t>0910051340</t>
  </si>
  <si>
    <t>1.6.3.</t>
  </si>
  <si>
    <t>Предоставление социальных выплат для приобретения или строительства жилых помещений отдельным категориям граждан, указанным в пункте 1 статьи 23.2 Федерального закона «О ветеранах» и статье 28.2 Федерального закона «О социальной защите инвалидов в Российской Федерации», за счет средств федерального бюджета</t>
  </si>
  <si>
    <t>0910051350</t>
  </si>
  <si>
    <t>1.6.4</t>
  </si>
  <si>
    <t xml:space="preserve">Предоставление социальных выплат для приобретения или строительства жилых помещений отдельным категориям граждан, указанным в статье 28.2 Федерального закона «О социальной защите инвалидов в Российской Федерации», за счет средств федерального бюджета
</t>
  </si>
  <si>
    <t>0910051760</t>
  </si>
  <si>
    <t>Предоставление социальных выплат гражданам для приобретения или строительства жилых помещений в соответствии с постановлением Правительства Санкт-Петербурга от 24.04.2018 № 328 "Об утверждении Порядка предоставления социальных выплат для приобретения или строительства жилых помещений гражданам, имеющим трех и более несовершеннолетних детей, принятым на учет в качестве нуждающихся в жилых помещениях, предоставляемых по договорам социального найма, или на учет нуждающихся в содействии в улучшении жилищных условий, и о внесении изменений в постановления Правительства Санкт-Петербурга от 28.03.2006 № 312, от 30.12.2009 № 1593"</t>
  </si>
  <si>
    <t>0910083420</t>
  </si>
  <si>
    <t>Предоставление социальных выплат для приобретения или строительства жилых помещений семьям, имеющим в составе детей-инвалидов, состоящих на учете нуждающихся в содействии Санкт-Петербурга</t>
  </si>
  <si>
    <t>0910083500</t>
  </si>
  <si>
    <t>2.1.</t>
  </si>
  <si>
    <t xml:space="preserve">Предоставление субсидий бюджетному учреждению «Дирекция по управлению объектами государственного жилищного фонда Санкт-Петербурга» на финансовое обеспечение выполнения государственного задания
</t>
  </si>
  <si>
    <t>0910083050</t>
  </si>
  <si>
    <t>2.2.</t>
  </si>
  <si>
    <t xml:space="preserve">Предоставление субсидии  бюджетному учреждению «Дирекция по управлению объектами государственного жилищного фонда Санкт-Петербурга» на иные цели
</t>
  </si>
  <si>
    <t>0910083060</t>
  </si>
  <si>
    <t>2.3.</t>
  </si>
  <si>
    <t>Предоставление субсидии бюджетному учреждению «Горжилобмен»
на финансовое обеспечение выполнения государственного задания</t>
  </si>
  <si>
    <t>0910083070</t>
  </si>
  <si>
    <t>4.1.</t>
  </si>
  <si>
    <t xml:space="preserve">Обеспечение реализации мероприятий по заключению Санкт-Петербургом договоров пожизненной ренты
</t>
  </si>
  <si>
    <t>0910083100</t>
  </si>
  <si>
    <t>5.1.</t>
  </si>
  <si>
    <t>Предоставление бюджетных инвестиций в уставный капитал АО "Санкт-Петербургский центр доступного жилья" в соответствии с условиями целевой программы Санкт-Петербурга "Молодежи - доступное жилье"</t>
  </si>
  <si>
    <t>ИТОГО финансирование процессной части подпрограммы 1 "Улучшение жилищных условий жителей Санкт-Петербурга"</t>
  </si>
  <si>
    <t>ИТОГО финансирование подпрограммы 1 "Улучшение жилищных условий жителей Санкт-Петербурга"</t>
  </si>
  <si>
    <t>Комитет имущественных отношений 
Санкт-Петербурга</t>
  </si>
  <si>
    <t>Бюджет 
Санкт-Петербурга, Федеральный бюджет</t>
  </si>
  <si>
    <t>Предоставление социальных выплат гражданам на оплату части стоимости жилого помещения, приобретаемого с использованием средств долгосрочного ипотечного жилищного кредита, в размере не более 30 % от стоимости жилого помещения</t>
  </si>
  <si>
    <t>Количество семей, участвующих в целевой программе Санкт-Петербурга "Развитие долгосрочного жилищного кредитования в Санкт-Петербурге", которым предоставлены социальные выплаты</t>
  </si>
  <si>
    <t>Семей</t>
  </si>
  <si>
    <t>Предоставление социальных выплат гражданам для оплаты части стоимости жилого помещения в размере не менее 40 % от расчетной (средней) стоимости жилого помещения, в том числе:</t>
  </si>
  <si>
    <t>Количество семей, участвующих в целевой программе Санкт-Петербурга "Молодежи - доступное жилье", которым предоставлены социальные выплаты</t>
  </si>
  <si>
    <t>Социальные выплаты в рамках программы предоставлены в сооветствии с заялениями граждан (по мере рождения (усыновления) детей)</t>
  </si>
  <si>
    <t xml:space="preserve">Предоставление дополнительных социальных выплат гражданам в размере 5% от расчетной (средней) стоимости жилого помещения в связи с рождением (усыновлением) ребенка </t>
  </si>
  <si>
    <t>Количество семей, участвующих в целевой программе Санкт-Петербурга "Молодежи - доступное жилье", которым предоставлены дополнительные социальные выплаты</t>
  </si>
  <si>
    <t>Предоставление гражданам социальных выплат для приобретения или строительства жилых помещений в размере 40% от стоимости жилого помещения</t>
  </si>
  <si>
    <t>Количество семей, участвующих в целевой программе Санкт-Петербурга "Расселение коммунальных квартир в Санкт-Петербурге", которым предоставлены социальные выплаты</t>
  </si>
  <si>
    <t>Предоставление гражданам социальных выплат в последний год рассрочки на оплату остатка стоимости жилых помещений в размере 20 % от их стоимости</t>
  </si>
  <si>
    <t>Количество семей, участвующих в целевой программе Санкт-Петербурга "Жилье работникам бюджетной сферы", которым предоставлены социальные выплаты</t>
  </si>
  <si>
    <t>В связи с утратой оснований на участие в Программе, социальные выплаты были предоставлены следующим участникам Программы</t>
  </si>
  <si>
    <t>Остатка 
недостаточно для предоставления социальных выплат в рамках программы</t>
  </si>
  <si>
    <t>Предоставление безвозмездных субсидий гражданам для приобретения или строительства жилых помещений, в том числе:</t>
  </si>
  <si>
    <t>Количество семей, которым предоставлены безвозмездные субсидии для приобретения или строительства жилых помещений</t>
  </si>
  <si>
    <t>Предоставление социальных выплат гражданам для приобретения или строительства жилых помещений в размере 40% от стоимости жилого помещения</t>
  </si>
  <si>
    <t>Количество семей, которым предоставлены социальные выплаты для приобретения или строительства жилых помещений</t>
  </si>
  <si>
    <t>126 255 564,00 рублей предусмотрены на компенсацию бюджету Санкт-Петербурга стоимости предоставленных 41 ветерану Великой Отечественной войны  жилых помещений государственного жилищного фонда Санкт-Петербурга на основании справки, составленной по форме, утвержденной Минстроем России. Остаток возвращен в федеральный бюджет.</t>
  </si>
  <si>
    <t>Предоставление социальных выплат гражданам льготных категорий в соответствии с Указом Президента Российской Федерации от 07.05.2008 № 714 для приобретения или строительства жилых помещений (из расчета 36 кв.м.на ветерана ВОВ)</t>
  </si>
  <si>
    <t>Остатка в размере 1 371,5 тыс. руб. 
недостаточно для предоставления 1 социальной выплаты в рамках программы. Остаток возвращен в федеральный бюджет.</t>
  </si>
  <si>
    <t>Предоставление социальных выплат гражданам льготных категорий в соответствии с ФЗ "О ветеранах" для приобретения или строительства жилых помещений (из расчета 18 кв.м. на льготника)</t>
  </si>
  <si>
    <t>Предоставление социальных выплат гражданам льготных категорий в соответствии с ФЗ  "О социальной защите инвалидов в Российской Федерации" для приобретения или строительства жилых помещений (из расчета 18 кв.м. на льготника)</t>
  </si>
  <si>
    <t xml:space="preserve">Предоставление социальных выплат гражданам, имеющим трех и более несовершеннолетних детей, для приобретения или строительства жилых помещений </t>
  </si>
  <si>
    <t>Предоставление социальных выплат семьям, имеющим в составе детей-инвалидов, состоящих на учете нуждающихся в содействии Санкт-Петербурга</t>
  </si>
  <si>
    <t>Реализация Закона Санкт-Петербурга от 17.10.2007 № 513-101 «О целевой программе Санкт-Петербурга «Расселение коммунальных квартир в Санкт-Петербурге»</t>
  </si>
  <si>
    <t>Осуществление функций организации, уполномоченной от имени Санкт-Петербурга выступать наймодателем жилых помещений государственного жилищного фонда Санкт-Петербурга по договорам найма жилых помещений жилищного фонда социального использования, в том числе управлять наемными домами социального использования, все помещения в которых находятся в собственности Санкт-Петербурга, а также осуществлять иные полномочия наймодателя, за исключением ведения учета заявлений граждан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 и принятия решений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</t>
  </si>
  <si>
    <t>Количество месяцев работы</t>
  </si>
  <si>
    <t>мес.</t>
  </si>
  <si>
    <t>Материально-техническое обеспечение реализации полномочий Жилищного комитета по организации содержания жилищного фонда Санкт-Петербурга</t>
  </si>
  <si>
    <t>Материально-техническое обеспечение реализаци полномочия Жилищного комитета по принятию решений о предоставлении жилых помещений жилищного фонда коммерческого использования Санкт-Петербурга по договорам аренды юридическим лицам в целях проживания работников жилищно-коммунальной сферы и иных отраслей городского хозяйства (организаций любой организационно-правовой формы, к видам деятельности которых согласно учредительным документам относится выполнение работ и(или) оказание услуг в сфере жилищно-коммунального хозяйства Санкт-Петербурга, благоустройства Санкт-Петербурга, капитального строительства, развития дорожно-мостового комплекса, транспорта, промышленности, топливно-энергетического комплекса, почтовой связи, торговли, полиграфии, медицинского обслуживания, обеспечения лекарственными средствами и изделиями медицинского назначения, культуры, науки, физической культуры и спорта) в связи с характером их трудовых отношений, а также образовательным организациям высшего образования (любой организационно-правовой формы) для проживания обучающихся в них в рамках программы мероприятий по капитальному ремонту и реконструкции многоквартирных домов, все помещения в которых находятся в собственности Санкт-Петербурга, и предоставлению жилых помещений юридическим лицам для проживания работников жилищно-коммунальной сферы и иных отраслей городского хозяйства, а также образовательным организациям высшего образования для проживания обучающихся в них.</t>
  </si>
  <si>
    <t>Заключение договоров аренды жилых помещений жилищного фонда коммерческого использования Санкт-Петербурга на основании распоряжений Жилищного комитета</t>
  </si>
  <si>
    <t>Возмещение затрат, связанных с выполнением работ по ремонту  многоквартирных домов (МКД), находящихся у Учреждения в управлении и (или) на техническом обслуживании, мероприятий по оборудованию и сохранности объектов, эксплуатации наемных домов социального использования, в соответствии с Адресной программой, утвержденной распоряжением Жилищного комитета</t>
  </si>
  <si>
    <t>Количество домов, по которым будут проведены мероприятия по ремонту многоквартиных домов</t>
  </si>
  <si>
    <t>шт.</t>
  </si>
  <si>
    <t>Количество домов, по которым будут проведены мероприятия по  содержанию, сохранности и оборудованию многоквартирных домов</t>
  </si>
  <si>
    <t>Количество домов, по которым будут проведены мероприятия по эксплуатации наемных домов социального использования</t>
  </si>
  <si>
    <t xml:space="preserve">"В соответсвии с   Адресной программой на выполнение работ, оказание услуг, связанных с организацией управления и (или) технического обслуживания, содержания, ремонта, сохранности и оборудования многоквартирных домов, находящихся в управлении и (или) на техническом обслуживании Санкт-Петербургского государственного бюджетного учреждения «Дирекция по управлению объектами государственного жилищного фонда Санкт-Петербурга», на 2020 год, утвержденной распоряжением Жилищного комитета Санкт-Петербурга от 10.12.2019 №1966-р 
(с учетом изменений, внесенных распоряжениями Жилищного комитета  Санкт-Петербурга: от 05.08.2020 №735-р; от 09.11.2020 №1102-р)"
</t>
  </si>
  <si>
    <t>Обеспечение предоставления государственных услуг:</t>
  </si>
  <si>
    <t>Материально-техническое обеспечение реализации полномочия Жилищного комитета по передаче жилых помещений государственного жилищного фонда Санкт-Петербурга в собственность граждан  в порядке приватизации, заключению в установленном порядке договоров приватизации государственного жилищного фонда Санкт-Петербурга с гражданами, занимающими жилые помещения государственного жилищного фонда Санкт-Петербурга на основании договоров социального найма,  а также по принятию в государственную собственность Санкт-Петербурга от граждан ранее приватизированных ими жилых помещений, являющихся для них единственным местом постоянного проживания, принадлежащих им на праве собственности и свободных от обязательств</t>
  </si>
  <si>
    <t>Выполнение работы в год</t>
  </si>
  <si>
    <t>год</t>
  </si>
  <si>
    <t>Материально-техническое обеспечение реализации полномочия Жилищного комитета по принятию решения о продаже жилых помещений государственного жилищного фонда Санкт-Петербурга гражданам и юридическим лицам целевым назначением  по основаниям, предусмотренным законодательством</t>
  </si>
  <si>
    <t>Материально-техническое обеспечение реализации полномочия Жилищного комитета по принятию решения о заключении договоров мены жилых помещений государственного жилищного фонда Санкт-Петербурга на жилые помещения частного жилищного фонда, за исключением случаев заключения договоров мены при изъятии жилых помещений в связи с изъятием земельного участка для государственных нужд Санкт-Петербурга</t>
  </si>
  <si>
    <t>Материально-техническое обеспечение реализации полномочий Жилищного комитета по принятию решений  о заключении от имени Санкт-Петербурга договоров пожизненной ренты. Заключение договоров пожизненной ренты от имени Санкт-Петербурга на основа-нии распоряжений Жилищного комитета</t>
  </si>
  <si>
    <t>Материально-техническое обеспечение реализации полномочия Жилищного комитета по предоставлению в установленном порядке субсидий (социальных выплат) для приобретения или строительства жилых помещений за счет средств бюджета Санкт-Петербурга и средств федерального бюджета гражданам, состоящим на учете в качестве нуждающихся  в жилых помещениях  или на учете нуждающихся  в содействии Санкт-Петербурга в улучшении жилищных условий</t>
  </si>
  <si>
    <t>Материально-техническое обеспечение реализации полномочий Жилищного комитета по осуществлению учета наемных домов социального использования и земельных участков,предоставленных или предназначенных в соответстви  с земельным законодательством для строительства таких домов, по ведению учета заявлений граждан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использования, по принятию решений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</t>
  </si>
  <si>
    <t>Осуществление депозитарного хранения документов Архивного фонда Санкт-Петербурга, находящихся в собственности Санкт-Петербурга</t>
  </si>
  <si>
    <t xml:space="preserve">Материально-техническое обеспечение реализации полномочий Жилищного комитета по принятию решений о продаже на торгах жилых помещений жилищного фонда коммерческого использования Санкт-Петербурга, за исключением жилых домов, признанных непригодными для проживания, жилых помещений, расположенных в многоквартирных домах, признанных аварийными и подлежащими сносу или реконструкции, а также заключению от имени Санкт-Петербурга договоров купли-продажи жилых помещений на основании указанных решений. 
</t>
  </si>
  <si>
    <t>Финансовое обеспечение обязательств по заключенным договорам пожизненной ренты:единовременная выплата и ежемесячный рентный платкж</t>
  </si>
  <si>
    <t>Количество заключенных договоров пожизненнной ренты</t>
  </si>
  <si>
    <t>дог.</t>
  </si>
  <si>
    <t>Бюджетные инвестиции в уставный капитал АО "Санкт-Петербургский центр доступного жилья"</t>
  </si>
  <si>
    <t>тыс.руб.</t>
  </si>
  <si>
    <t>В 2020 году КИО обеспечил реализацию мероприятия в соответствии с договором об участии Санкт-Петербурга в собственности акционерного общества «Санкт-Петербургский центр доступного жилья» от 28.02.2020 № 22, заключенного между КИО, Жилищным комитетом и АО «Санкт-Петербургский центр доступного жилья», а также доп.соглашениями к нему № 1 и № 2.</t>
  </si>
  <si>
    <t>Работы выполняются согласно графику контракта</t>
  </si>
  <si>
    <t>Причины отражены в разделе 3 годового отчета</t>
  </si>
  <si>
    <t xml:space="preserve">1. Сложившаяся в 2020 году на фоне беспрецедентных мер поддержки строительному бизнесу, выразившихся в предоставлении льготной ипотеки гражданам, приобретающим квартиры на первичном рынке (продлена до 01.07.2021 года), уникальная ситуация, повлекшая значительный рост стоимости 
1 кв. м жилья;
2. Низкая, по сравнению со среднерыночной, стоимость 1 кв. м приобретаемой городом для государственных нужд жилой площади.
</t>
  </si>
  <si>
    <t xml:space="preserve">1. Отсутствие у застройщиков сложностей в реализации однокомнатных квартир как наиболее ликвидного товара на рынке недвижимости и отсутствие 
у них заинтересованности в заселении льготных категорий граждан 
в многоквартирные дома, где квартиры также продаются физическим лицам, по причине потенциального снижения коммерческой привлекательности такой недвижимости;
2. Сложившаяся в 2020 году на фоне беспрецедентных мер поддержки строительному бизнесу, выразившихся в предоставлении льготной ипотеки гражданам, приобретающим квартиры на первичном рынке (продлена до 01.07.2021 года), уникальная ситуация, повлекшая значительный рост стоимости 
1 кв. м жилья;
3. Низкая, по сравнению со среднерыночной, стоимость 1 кв. м приобретаемой городом для государственных нужд жилой площади.
</t>
  </si>
  <si>
    <t>Общий остаток по нескольким целевым статьям мероприятия в размере 4826,7 тыс. руб. недостаточен для предоставления социальных выплат в рамках программы</t>
  </si>
  <si>
    <t>Остатка в размере 444,3 тыс. руб. недостаточно для предоставления одной социальной выплаты в рамках программы. Остаток возвращен в федеральный бюджет.</t>
  </si>
  <si>
    <t>В связи с изменением стоимости 1 кв.м общей площади жилого помещения в Санкт-Петербурге, утвержденной приказом Министерства строительства и жилищно-коммунального хозяйства Российской Федерации</t>
  </si>
  <si>
    <t>1. Отсутствие у застройщиков сложностей в реализации однокомнатных квартир как наиболее ликвидного товара на рынке недвижимости и отсутствие 
у них заинтересованности в заселении льготных категорий граждан 
в многоквартирные дома, где квартиры также продаются физическим лицам, по причине потенциального снижения коммерческой привлекательности такой недвижимости;
2. Сложившаяся в 2020 году на фоне беспрецедентных мер поддержки строительному бизнесу, выразившихся в предоставлении льготной ипотеки гражданам, приобретающим квартиры на первичном рынке (продлена до 01.07.2021 года), уникальная ситуация, повлекшая значительный рост стоимости 
1 кв. м жилья;
3. Низкая, по сравнению со среднерыночной, стоимость 1 кв. м приобретаемой городом для государственных нужд жилой площади.</t>
  </si>
  <si>
    <t>Отказ некоторых граждан от переселения в предлагаемые жилые помещения государственного жилищного фонда Санкт-Петербурга и решение вопросов о переселении в судебном порядке</t>
  </si>
  <si>
    <t>Уровень возмещения населением затрат на предоставление жилищно-коммунальных услуг по установленным для населения тарифам за 2020 год по прогнозным данным составит 98,96 %. Прогнозный расчет произведен по данным Территориального органа Федеральной службы государственной статистики по г. Санкт-Петербургу и Ленинградской области за девять месяцев 2020 года. Стоимость предоставленных населению услуг, рассчитанная по экономически обоснованным тарифам, за жилое помещение, капитальный ремонт и коммунальные услуги составило 107 799 817,3 тыс. руб. Возмещение населением затрат на предоставление услуг по установленным для населения тарифам за жилое помещение, капитальный ремонт и коммунальные услуги составило 106 677 867,9 тыс. руб.
В Санкт-Петербурге в целях уменьшения расходов граждан на оплату жилого помещения и коммунальных услуг предоставляются субсидии на оплату жилого помещения и коммунальных услуг и меры социальной поддержки по оплате жилого помещения и коммунальных услуг, установленные законодательством Российской Федерации и законодательством Санкт-Петербурга.
Количество граждан, которым рассчитаны меры социальной поддержки по оплате жилого помещения и коммунальных услуг в форме денежных выплат составило 1 019 203 человек, субсидии на оплату жилого помещения и коммунальных услуг предоставлены 74 263 семьям.</t>
  </si>
  <si>
    <t>В результате реализации государственной программы к 2025 году должен сложиться качественно новый уровень состояния жилищной сферы, характеризуемый следующим целевым ориентиром: проведение капитального ремонта общего имущества по необходимым видам работ, включая мероприятия в области энергосбережения и повышения энергетической эффективности, в 68,49 % многоквартирных домов от общего количества домов, включенных в региональную программу.
В целях достижения результатов государственной программы в рамках Краткосрочного плана в 2020 году капитальный ремонт завершен по 1889 видам работ в 1271 многоквартирном доме на общую сумму 10 793,1 млн руб., кроме того 120 видов работ по капитальному ремонту на сумму 1 854,9 млн руб. планируется завершить в 2021 году в соответствии с заключенными «переходящими» договорами.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проведения мероприятий по энергосбережению и повышению энергетической эффективности в отношении общего имущества собственников помещений в многоквартирных домах по состоянию на начало 2021 года энергоэффективные осветительные приборы в помещениях, относящихся к общему имуществу многоквартирного дома, установлены в 15 968 многоквартирных домах, что составляет 71 % от общего количества многоквартирных домов, находящихся на территории Санкт-Петербурга.
Выполнены  работы по уборке внутриквартальных территорий, входящих в состав земель общего пользования. Площадь уборочных внутриквартальных территорий, входящих в состав земель общего пользования, составила 86 657,30 тыс. кв. м.</t>
  </si>
  <si>
    <t>Степень достижения планируемого значения по показателю составляет почти 100 %</t>
  </si>
  <si>
    <t>единиц</t>
  </si>
  <si>
    <t>2.1.1.</t>
  </si>
  <si>
    <t>Доля многоквартирных домов, оснащенных индивидуальными тепловыми пунктами с автоматическим погодным регулированием, от количества многоквартирных домов, в которых в соответствии с краткосрочным планом реализации региональной программы планируется выполнить капитальный ремонт систем теплоснабжения</t>
  </si>
  <si>
    <t>Доля многоквартирных домов, в которых выполнена газификация, от запланированных многоквартирных домов</t>
  </si>
  <si>
    <t>Доля приспособленных жилых помещений инвалидов и общего имущества в многоквартирных домах, в которых проживают инвалиды от включенных в план мероприятий по приспособлению жилых помещений инвалидов и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инвалидов, утвержденный Постановлением и обеспеченных финансированием в бюджете Санкт-Петербурга на текущий год</t>
  </si>
  <si>
    <t>2.4.</t>
  </si>
  <si>
    <t xml:space="preserve">Доля руководителей и специалистов, прошедших профессиональную переподготовку, к общему количеству руководителей и специалистов, которые должны пройти профессиональную переподготовку в пределах выделенных бюджетных ассигнований, по отношению 
к 2023 году
</t>
  </si>
  <si>
    <t>Индикаторы подпрограммы 3 «Обеспечение доступности предоставления жилищно-коммунальных услуг гражданам»</t>
  </si>
  <si>
    <t>3.1.</t>
  </si>
  <si>
    <t>Доля бюджетной составляющей в экономически обоснованном тарифе</t>
  </si>
  <si>
    <t>Степень достижения планируемого значения по показателю составляет  100 %</t>
  </si>
  <si>
    <t>3.2.</t>
  </si>
  <si>
    <t xml:space="preserve">Доля граждан, условия проживания которых улучшены в результате замены газовых плит, газовых водонагревательных колонок, электрических плит, не подлежащих ремонту и установленных в жилых помещениях жилищного фонда 
в Санкт-Петербурге, к общему количеству граждан, которым такие условия проживания улучшены 
в соответствии с ежегодно утверждаемой адресной программой
</t>
  </si>
  <si>
    <t>Индикаторы подпрограммы 2 «Обеспечение качественными жилищно-коммунальными услугами граждан»</t>
  </si>
  <si>
    <t>Количество многоквартирных домов, в которых в соответствии 
с краткосрочным планом реализации региональной программы в соответствующем году выполнены работы по капитальному ремонту общего имущества по необходимым видам работ, в том числе:</t>
  </si>
  <si>
    <t>1. Отсутствие у застройщиков сложностей в реализации однокомнатных квартир как наиболее ликвидного товара на рынке недвижимости и отсутствие у них заинтересованности в заселении льготных категорий граждан в многоквартирные дома, где квартиры также продаются физическим лицам, по причине потенциального снижения коммерческой привлекательности такой недвижимости;
2. Сложившаяся в 2020 году на фоне беспрецедентных мер поддержки строительному бизнесу, выразившихся в предоставлении льготной ипотеки гражданам, приобретающим квартиры на первичном рынке (продлена до 01.07.2021 года), уникальная ситуация, повлекшая значительный рост стоимости 1 кв. м жилья;
3. Низкая, по сравнению со среднерыночной, стоимость 1 кв. м приобретаемой городом для государственных нужд жилой площади.</t>
  </si>
  <si>
    <t xml:space="preserve">Ввод объектов в эксплуатацию - ноябрь-декабрь 2020 года. 39 квартир будут предоставлены до 01.04.2021 после постановки на кадастровый учет и регистрации права собственности Санкт-Петербурга. </t>
  </si>
  <si>
    <t>Администрации районов Санкт-Петербурга</t>
  </si>
  <si>
    <t>По данным Территориального органа Федеральной службы государственной статистики по г. Санкт-Петербургу и Ленинградской области (ПЕТРОСТАТ) за девять месяцев 2020 года</t>
  </si>
  <si>
    <t>Примечания:</t>
  </si>
  <si>
    <t>* Плановое значение установлено в соответствии с Прогнозом социально-экономического развития Санкт-Петербурга на период до 2035 года, утвержденным постановлением Правительства Санкт-Петербурга от 14.02.2017 № 90 (Долгосрочный прогноз). По итогам достигнутой согласованности позиций  Правительства Санкт-Петербурга с Министерством строительства и жилищно-коммунального хозяйства РФ по вопросу установления целевых показателей по вводу жилья в Санкт-Петербурге 14.12.2020 заключено Соглашение  о реализации регионального проекта «Жилье» (город федерального значения Санкт-Петербург) на территории города федерального значения Санкт-Петербург (Соглашение), устанавливающего значения показателя по вводу жилья, максимально приближенные к аналогичным показателям, определенным в Долгосрочном прогнозе.  
В 2020 году достигнуто целевое значение показателя, установленное в Соглашении на 2020 год в объеме 3,212 млн.кв.м (процент достижения 104,9 %).</t>
  </si>
  <si>
    <t>** Для расчета Показателя используются следующие данные: 
- средняя стоимость 1 кв.метра модельного (стандартного) жилья на первичном рынке(в настоящее время данные отсутствуют, поэтому использован расчетный показатель);
- процентная ставка по ипотечным жилищным кредитам (Банк России опубликовал предварительные сведения);
- средний срок выданных ипотечных кредитов (Банк России опубликовал предварительные сведения);
- среднедушевой уровень доходов населения (в настоящее время на сайте Росстата опубликованы сведения за 1-3 кварталы 2020 года, в связи с чем были использованы данные 2019 года с учетом поправочного коэффициента).
Федеральным планом статистических работ, утвержденным распоряжением Правительства Российской Федерации от 06.05.2008 № 671-р, предусмотрены сроки формирования статистических данных:
- средняя стоимость 1 кв.м модельного жилья на первичном рынке (тыс.руб) –ежегодно, 27 февраля;
- предварительные данные по показателям дифференциации доходов населения за предыдущий год – ежегодно, 29 апреля.
После опубликования откорректированных данных на официальных сайтах Банка России и Федеральной службы государственной статистики будет производен расчет Показателя.</t>
  </si>
  <si>
    <t>**** Введен в эксплуатацию 1 многоквартирный дом, расположенный по адресу: Санкт-Петербург, г. Пушкин, Саперная ул., участок 1 (юго-западнее дома № 51 по Саперной ул.) корп. 1, 2, 3.(разрешение на ввод в эксплуатацию от 02.06.2020 №78-16-42-2020)</t>
  </si>
  <si>
    <t>Подпрограмма 2 «Обеспечение качественными жилищно-коммунальными услугами граждан»</t>
  </si>
  <si>
    <t>1.1</t>
  </si>
  <si>
    <t>Обеспечение проведения капитального ремонта общего имущества в многоквартирных домах в Санкт-Петербурге в целях реализации Закона Санкт-Петербурга от 04.12.2013 N 690-120 "О капитальном ремонте общего имущества в многоквартирных домах в Санкт-Петербурге" и постановления Правительства Санкт-Петербурга от 18.02.2014 N 84 "О региональной программе капитального ремонта общего имущества в многоквартирных домах в Санкт-Петербурге"</t>
  </si>
  <si>
    <t>0920083100</t>
  </si>
  <si>
    <t xml:space="preserve">Детализация согласно перечню мероприятий, утвержденных постановлением Правительства Санкт-Петербурга от 18.12.2015 № 1154 «О Краткосрочном плане реализации региональной программы капитального ремонта общего имущества в многоквартирных домах в Санкт-Петербурге в 2016 году и внесении изменений в постановление Правительства Санкт-Петербурга от 18.02.2014 № 84»
</t>
  </si>
  <si>
    <t>количество многоквартирных домов, в которых выполнен капитальный ремонт общего имущества</t>
  </si>
  <si>
    <t>Некоммерческая организация «Фонд - региональный оператор капитального ремонта общего имущества в многоквартирных домах» </t>
  </si>
  <si>
    <t>Внебюджетные средства</t>
  </si>
  <si>
    <t>Экономия, высвободившаяся по результатам приемки выполненных работ, и в результате отказов собственников от проведения работ по замене инженерных коммуникаций в соответствующих помещениях</t>
  </si>
  <si>
    <t>1.3</t>
  </si>
  <si>
    <t>Предоставление субсидии в виде имущественного взноса Санкт-Петербурга некоммерческой организации "Фонд - региональный оператор капитального ремонта общего имущества в многоквартирных домах"</t>
  </si>
  <si>
    <t>0920083110</t>
  </si>
  <si>
    <t>1. Направление квитанций на оплату взносов на капитальный ремонт в адрес собственников жилых и нежилых помещений, находящихя в частной собственности (формирующим фонд капитального ремонта на счете регионального оператора)</t>
  </si>
  <si>
    <t>количество направленных квитанций (отдельных квитанций, и посредством включения взноса на капитальный ремонт отдельной строкой в квитанцию ГУП ВЦКП "Жилищное хозяйство")</t>
  </si>
  <si>
    <t>2. Формирование  предложений собственникам помещений в многоквартирных домах о проведении капитального ремонта</t>
  </si>
  <si>
    <t>количество направленных предложений</t>
  </si>
  <si>
    <t>3. Разнесение в автоматизированную систему управления реестров платежей</t>
  </si>
  <si>
    <t>количество реестров, загруженных в автоматизированную систему управления Фонда</t>
  </si>
  <si>
    <t>Реестры платежей, полученные от агентов, загружены в полном объеме 100%. Агенты самостоятельно, без участия Фонда формируют реестры и могут в целях оптимизации
объединять сведения о принятых платежах через несколько каналов оплат, в связи с чем снижается общее количество направляемых в Фонд реестров.</t>
  </si>
  <si>
    <t>4. Рассмотрение заявлений граждан на перезачет, возврат, идентификацию оплаченных взносов на капитальный ремонт</t>
  </si>
  <si>
    <t>количество рассмотренных заявлений</t>
  </si>
  <si>
    <t>Фонд рассмотрел все поступившие комплекты документов.  Превышение плановых показателей связано с проводимой Фондом судебной работой, когда задолженность оплачивалась добровольно и одновременно взыскивалась службой судебных приставов</t>
  </si>
  <si>
    <t>5. Обработка решений собственников помещений (протоколов решений общих собраний собственников помещений в многоквартирных домах (либо Распоряжений Администраций районов Санкт-Петербурга)</t>
  </si>
  <si>
    <t>количество обработанных решений о проведении капитального ремонта, об изменении способа формирования фонда капитального ремонта, выборе способа формирования фонда капитального ремонта</t>
  </si>
  <si>
    <t>6. Дефектование работ по видам, в разрезе краткосрочной адресной программы</t>
  </si>
  <si>
    <t>количество разработанных дефектованных ведомостей</t>
  </si>
  <si>
    <t>7. Заключение договоров на выполнение работ по капитальному ремонту общего имущества многоквартирных домов</t>
  </si>
  <si>
    <t>количество заключенных договоров (лотов)</t>
  </si>
  <si>
    <t>8. Составление сметной документации</t>
  </si>
  <si>
    <t>количество составленных и проверенных смет на капитальный ремонт</t>
  </si>
  <si>
    <t>9. Ведение технического надзора за капитальным ремонтом по многоквартирным домам по видам работ</t>
  </si>
  <si>
    <t>количество объектов, на которых осуществлен технический надзор</t>
  </si>
  <si>
    <t>10. Подготовка справок об отсутствии задолженности по оплате взносов на капитальны ремонт</t>
  </si>
  <si>
    <t>количество выданных  справок</t>
  </si>
  <si>
    <t>Произошло снижение запросов на получение справок от граждан в связи с послаблениями на продление субсидий и введением автоматического беззаявительного продления льгот</t>
  </si>
  <si>
    <t>11. Внесение изменений в автоматизированную систему управления на основании официальных обращений</t>
  </si>
  <si>
    <t xml:space="preserve">количество внесенных изменений (признак собственности, объединение квартир, разделение лицевых счетов в коммунальной квартире, корректировка площади помещения и др.) </t>
  </si>
  <si>
    <t>Проводилась работа по актуализации сведений о собственниках нежилых помещений. Так, например, при разделении лицевых счетов в паркинге, может создаваться новых 100 лицевых счетов (отдельный для каждого собственника). Проводимая судебная работа способствовала разделению лицевых счетов в коммунальных квартирах. В результате повышения минимального размера взносов граждане чаще стали обращаться с заявлениями о корректировке площади помещения.  Проводилась сверка сведений о собственности Санкт-Петербурга и федеральной собственности (процессы приватизации/деприватизации). Граждане чаще стали обращаться с Заявлениями о смене собственника помещения при сделках купли-продажи помещения.</t>
  </si>
  <si>
    <t>12. Предоставление консультаций  на личном приёме</t>
  </si>
  <si>
    <t>количество граждан, которым предоставлены консультации</t>
  </si>
  <si>
    <t>чел.</t>
  </si>
  <si>
    <t>в 2020 году  личный приём граждан осуществлялся, учитывая ограничения, введенные из-за эпидемиологической обстановки, связанной с распространением коронавирусной инфекции Covid-19</t>
  </si>
  <si>
    <t xml:space="preserve">13. Предоставление телефонных консультаций  </t>
  </si>
  <si>
    <t>количество предоставленых консультаций</t>
  </si>
  <si>
    <t>14. Направление официальных писем гражданам, либо уполномоченным представителям собственников помещений в многоквартирном доме</t>
  </si>
  <si>
    <t>количество направленных официальных писем</t>
  </si>
  <si>
    <t>Ограничение личного приёма граждан способствовало росту письменных обращений. Направление претензионных писем.</t>
  </si>
  <si>
    <t>15. Направление официальных писем в органы государственной власти, включая Администрации районов Санкт-Петербурга, Жилищный комитет, Государственная жилищная инспекция и т.д.</t>
  </si>
  <si>
    <t>С учетом вводимых ограничений, ввиду распространения коронавирусной инфекции Covid-19, стало направляться больше официальных писем (вместо проводимых совещаний, переговоров). Также граждане направляли официальные письма в Жилищный комитет, которые переадресовывались в Фонд по принадлежности вопроса.</t>
  </si>
  <si>
    <t>16. Направление официальных писем в прочие организации (контрагенты, организации, осуществляющие управление многоквартирными домами и др.)</t>
  </si>
  <si>
    <t>Претензионная работа. Дополнительная сверка с организациями, осуществляющими управление многоквартирными домами, а также направление иных информационных писем</t>
  </si>
  <si>
    <t>17. Подготовка ответов на вопросы, заданные на официальном сайте НО "Фонд-региональный оператор капитального ремонта общего имущества в многоквартирных домах"</t>
  </si>
  <si>
    <t>количество подготовленных ответов на запросы граждан</t>
  </si>
  <si>
    <t>С учетом ограничения личного приёма граждан, ввиду распространения коронавирусной инфекции Covid-19, граждане стали чаще направлять обращения другими доступными способами</t>
  </si>
  <si>
    <t>18. Закупка мебели</t>
  </si>
  <si>
    <t>количество комплектов мебели дял оснащенния рабочих мест</t>
  </si>
  <si>
    <t>19. Закупка персональных компьютеров</t>
  </si>
  <si>
    <t>количество приобретенных компьютеров и оргтехники</t>
  </si>
  <si>
    <t>Отклонение в исполнении обусловлено отказом Фонда от приобретения ранее заявленных в план ПК и оргтехники в связи с уменьшением лимита финансирования уставной деятельности Фонда в 2020 году. 4 шт. приобретены за счет образовавшейся экономии в ходе оптимизации и сокращения издержек.</t>
  </si>
  <si>
    <t xml:space="preserve">20. Сопровождение и развитие действующих подсистем:
подсистемы учета и хранения информации о внесенных взносах на капитальный ремонт (Учетная система)
подсистемы взаимодействия с расчетными центрами;
подсистемы электронного документооборота
подсистемы «информационный портал»
Создание новых подсистем:
подсистемы обеспечения подготовки капитального ремонта автоматизированной системы управления Фонда;
подсистемы учета расходования средств на капитальный ремонт в автоматизированной системы управления Фонда;
подсистемы учета неразобранных платежей в автоматизированной системы управления Фонда.
</t>
  </si>
  <si>
    <t>количество созданных и эксплуатируемых подсистем автоматизированной системы управления Фонда</t>
  </si>
  <si>
    <t>1.4</t>
  </si>
  <si>
    <t>Устройство внутренней системы газоснабжения объектов жилищного фонда</t>
  </si>
  <si>
    <t>0920083240</t>
  </si>
  <si>
    <t>Всего по администрациям районов Санкт-Петербурга</t>
  </si>
  <si>
    <t>Многоквартирные  дома, в которых выполнена газификация: - подводка системы к дому от городских сетей, устройство котла, прокладка контуров</t>
  </si>
  <si>
    <t>количество домов</t>
  </si>
  <si>
    <t>Оплата по фактически выполненным работам</t>
  </si>
  <si>
    <t>Жилые помещения в многоквартирных домах и жилых домах, в которых выполнена газификация: - подводка системы к дому от городских сетей, устройство котла, прокладка контуров</t>
  </si>
  <si>
    <t>количество жилых помещений</t>
  </si>
  <si>
    <t>1.5</t>
  </si>
  <si>
    <t>Приспособление жилого помещения инвалида и общего имущества в многоквартирном доме</t>
  </si>
  <si>
    <t>0910083370</t>
  </si>
  <si>
    <t>Выполнение работ по приспособлению жилого помещения инвалида и общего имущества в многоквартирном доме, в котором проживает инвалид, с учетом потребностей инвалида</t>
  </si>
  <si>
    <t xml:space="preserve">Приспособление жилых помещений инвалидов 
и общего имущества 
в многоквартирных домах, 
в которых проживают инвалиды, с учетом потребностей инвалидов 
и обеспечения условий их доступности для инвалидов </t>
  </si>
  <si>
    <t>0920083450</t>
  </si>
  <si>
    <t>Администрация Адмиралтейского района Санкт-Петербурга</t>
  </si>
  <si>
    <t>Мероприятие не выполнено в связи с тем, что разрешение на производство строительно-монтажных работ выдано КГИОП только 22.12.2020 (заявление направлено 09.12.2020). После получения разрешения исполнителем контракта было заказано оборудование у австрийского производителя лифтового оборудования. Поставка оборудования на объект произведена 07.02.2021, а 08.02.2021 оно было установлено</t>
  </si>
  <si>
    <t>Выполнение работ по приспособлению жилого помещения инвалида и общего имущества в многоквартирном доме</t>
  </si>
  <si>
    <t>количество подъемных (иных) устройств для обеспечения доступа для инвалидов и маломобильных групп населения</t>
  </si>
  <si>
    <t>Администрация Василеостровского района Санкт-Петербурга</t>
  </si>
  <si>
    <t>Экономия от проведения конкурсных процедур</t>
  </si>
  <si>
    <t>количество изготовленной проектно-сметной документации на установку подъемных (иных) устройств</t>
  </si>
  <si>
    <t>количество адресов многоквартирных домов, в которых необходимо проведение  работ по приспособлению жилого помещения инвалида и общего имущества в многоквартирном доме, в которых проживают инвалиды, с учетом потребностей инвалидов и обеспечение условий их доступности для инвалидов</t>
  </si>
  <si>
    <t xml:space="preserve">количество многоквартирных домов (парадных), по которым необходимо выполнить приспособление общего имущества МКД, с учетом потребностей инвалида и обеспечение условий его доступности для инвалида </t>
  </si>
  <si>
    <t xml:space="preserve">количество жилых помещений в многоквартирных домах, по которым необходимо выполнить работы по организации доступа маломобильным группам населения и приспособление жилых помещений </t>
  </si>
  <si>
    <t>количество изготовленной проектно-сметной документации для организации доступа маломобильным группам населения в парадные многоквартирных домов</t>
  </si>
  <si>
    <t>количество изготовленной проектно-сметной документации для организации доступа маломобильным группам населения в жилые помещения в многоквартирных домах</t>
  </si>
  <si>
    <t>количество объектов, в которых выполняются работы по приспособлению жилого помещения инвалида и общего имущества в многоквартирном доме</t>
  </si>
  <si>
    <t>количество объектов, по которым разрабатывается проектно-сметная документация на выполнение работ по приспособлению жилого помещения инвалида и общего имущества в многоквартирном доме</t>
  </si>
  <si>
    <t>Оплата договорных обязательств по адресу: г. Зеленогорск, пр. Ленина, д.25, произведена по фактическим объемам выполненных работ</t>
  </si>
  <si>
    <t>количество многоквартирных домов, в которых необходимо проведение работ  для обеспечения доступа инвалидов и маломобильных групп населения в жилые помещения</t>
  </si>
  <si>
    <t>приспособление жилого помещения инвалида и общего имущества в многоквартирном доме, в котором проживают инвалиды</t>
  </si>
  <si>
    <t>количество изготовленнной проектно-сметной документации на установку подъемных (иных) устройств</t>
  </si>
  <si>
    <t>В связи с дополнительной необходимостью проведения строительно-ремонтных работ было уменьшено количество изготовления проектно-сметной документации</t>
  </si>
  <si>
    <t>количество многоквартирных домов, в которых необходимо проведение работ для обеспечения доступа инвалидов и маломобильных групп населения в жилые помещения</t>
  </si>
  <si>
    <t>количество изготовленной проектно-сметной документации на приспособление жилого помещения и общего имущества в МКД</t>
  </si>
  <si>
    <t>приспособление жилых помещений инвалидов и общего имущества в многоквартирных домах, в которых проживают инвалиды</t>
  </si>
  <si>
    <t>количество жилых помещений инвалидов, в которых необходимо проведение работ по устройству доступной среды для инвалидов</t>
  </si>
  <si>
    <t>Увеличение количества изготовленной проектно-сметной документации за счет выделения дополнительного финансирования</t>
  </si>
  <si>
    <t>количество изготовленной проектно-сметной документации на приспособление жилого помещения и общего имущества в многоквартирном доме</t>
  </si>
  <si>
    <t>Обеспечение предупреждения ситуаций, которые могут привести к нарушению функционирования систем жизнеобеспечения населения, и ликвидации их последствий на объектах системы жизнеобеспечения населения Санкт-Петербурга</t>
  </si>
  <si>
    <t>0920083380</t>
  </si>
  <si>
    <t>Хранение городских резервов материальных ресурсов для ликвидации чрезвычайных ситуаций природного и техногенного характера в Санкт-Петербурге</t>
  </si>
  <si>
    <t>период оказания услуг</t>
  </si>
  <si>
    <t>месяц</t>
  </si>
  <si>
    <t>Проведение мероприятий по предупреждению аварийных ситуаций и ликвидацию их последствий на объектах системы жизнеобеспечения населения Санкт-Петербурга</t>
  </si>
  <si>
    <t xml:space="preserve">количество мероприятий по предупреждению аварийных ситуаций и ликвидацию их последствий </t>
  </si>
  <si>
    <t>ед.</t>
  </si>
  <si>
    <t>Ликвидация последствий пожара</t>
  </si>
  <si>
    <t>площадьжилых помещений</t>
  </si>
  <si>
    <t>кв.м</t>
  </si>
  <si>
    <t>Устранение аварийного состояния инженерных коммуникаций</t>
  </si>
  <si>
    <t>количество аварийных работ</t>
  </si>
  <si>
    <t>Аварийно-восстановительные работы по ремонту (замене) крупных узлов лифтового оборудования</t>
  </si>
  <si>
    <t>количество лифтов</t>
  </si>
  <si>
    <t>Аварийно-восстановительные работы по восстановлению внутристенных дымовых каналов</t>
  </si>
  <si>
    <t>количество сигналов ОДС</t>
  </si>
  <si>
    <t>Выполнение ремонтных работ инженерных сетей холодного и горячего водоснабжения, водоотведения</t>
  </si>
  <si>
    <t>протяженность инженерных сетей, по которым планируется выполнить ремонт</t>
  </si>
  <si>
    <t>пог.м</t>
  </si>
  <si>
    <t>Отсутствие аварийных ситуаций</t>
  </si>
  <si>
    <t xml:space="preserve">Восстановление эксплуатационных качеств и устранение аварийного состояния ограждающих ненесущих конструкций, относящихся к элементам фасада </t>
  </si>
  <si>
    <t>количество аварийных объектов</t>
  </si>
  <si>
    <t xml:space="preserve">Выполнение аварийно-восстановительных работ по ремонту балконов в многоквартирных домах с целью предупреждения аварийных ситуаций и ликвидации их последствий в отношении объектов системы жизнеобеспечения
</t>
  </si>
  <si>
    <t>количество многоквартирных домов, в которых необходимо выполнение аварийно-восстановительных работ по ремонту балконов</t>
  </si>
  <si>
    <t>корректировка дефектных ведомостей текущего состояния фасадов многоквартирных домов, внесение изменений в адресную программу</t>
  </si>
  <si>
    <t>Выполнение мероприятий по замене системы горячего водоснабжения</t>
  </si>
  <si>
    <t>количество многоквартирных домов, в которых проведены работы по замене системы горячего водоснабжения</t>
  </si>
  <si>
    <t>Выполнение работ по замене розливов горячего водоснабжения с целью предупреждения возникновения аварийной ситуации в многоквартирных домах</t>
  </si>
  <si>
    <t>Количество  замененных розливов горячего водоснабжения с целью предупреждения возникновения аварийной ситуации в многоквартирных домах</t>
  </si>
  <si>
    <t>Выполнение работ по замене розливов центрального отопления с целью предупреждения возникновения аварийной ситуации в многоквартирных домах</t>
  </si>
  <si>
    <t>Количество  замененных розливов центрального отопления с целью предупреждения возникновения аварийной ситуации в многоквартирных домах</t>
  </si>
  <si>
    <t xml:space="preserve">Выполнение электромонтажных работ по восстановлению эксплуатационных качеств и устранению аварийного состояния подвальных помещений  </t>
  </si>
  <si>
    <t xml:space="preserve">Количество восстановленных электромонтажных систем с целью восстановления эксплуатационных качеств и устранению аварийного состояния подвальных помещений  </t>
  </si>
  <si>
    <t>Выполнение работ по замене трубопровода водоотведения, с целью предупреждения аварийной ситуации в многоквартирном доме</t>
  </si>
  <si>
    <t>Протяженность замененного трубопровода водоотведения, с целью предупреждения аварийной ситуации в многоквартирном доме</t>
  </si>
  <si>
    <t>Замена и восстановление лифтового оборудования</t>
  </si>
  <si>
    <t>Ремонт диспетчеризации инженерного оборудования (на лифтах)</t>
  </si>
  <si>
    <t>сигналы</t>
  </si>
  <si>
    <t>Замена и восстановление поврежденных элементов крыш</t>
  </si>
  <si>
    <t>тыс.кв.м.</t>
  </si>
  <si>
    <t>Замена и (или) восстановление выходящих на кровлю поврежденных элементов системы вентиляции, газоходов, мусороудаления, лифтовых шахт и др.</t>
  </si>
  <si>
    <t>Замена и восстановление несущих и ограждающих конструкций балконов и лоджий, козырьков с восставновлением гидроизоляции, с заменой или восстановлением поврежденных ограждений и отделки</t>
  </si>
  <si>
    <t>Замена и восстановление поврежденных элементов фундаментов</t>
  </si>
  <si>
    <t>дом</t>
  </si>
  <si>
    <t>Замена и восстановление поврежденных элементов конструкций после пожара</t>
  </si>
  <si>
    <t>Аварийно-восстановительный ремонт сетей электроснабжения</t>
  </si>
  <si>
    <t>Аварийно-восстановительный ремонт внутридомовых инженерных систем ц/о, гвс, хвс</t>
  </si>
  <si>
    <t>тыс.пог.м.</t>
  </si>
  <si>
    <t>Выполнение работ по предупреждению ситуаций, которые могут привести к нарушению функционирования систем жизнеобеспечения населения Санкт-Петербурга, и ликвидацию их последствий на объектах системы жизнеобеспечения населения Санкт-Петербурга</t>
  </si>
  <si>
    <t>Количество многоквартирных домов, в которых проведен ремонт аварийных элементов фасадов</t>
  </si>
  <si>
    <t>В результате чрезвычайной ситуации из-за взрыва газа по Краснопутиловской ул., д. 108, финансирование было направлено на устранение ликивидации последствий аварийных конструкций многоквартирного дома</t>
  </si>
  <si>
    <t>аварийно-восстановительные работы по ремонту пожарных лестниц</t>
  </si>
  <si>
    <t>В связи с предписанием ГЖИ возникла необходимость в устранении аварийности домов</t>
  </si>
  <si>
    <t xml:space="preserve">аварийно-восстановительные работы по ремонту балконов </t>
  </si>
  <si>
    <t>аварийно-восстановительные работы по ремонту перекрытий в мкд</t>
  </si>
  <si>
    <t>Выполнение работ по ремонту системы электроснабжения</t>
  </si>
  <si>
    <t>3795</t>
  </si>
  <si>
    <t>Выполнение работ по ремонту аварийного розлива</t>
  </si>
  <si>
    <t>Восстановление эксплуатационных качеств и устранение аварийного состояния ограждающих несущих и ненесущих конструкций, относящихся к элементам фасадов (замена поврежденных перекрытий)</t>
  </si>
  <si>
    <t>Работы по устранению аварийного состояния объектов</t>
  </si>
  <si>
    <t>Выполнение работ по демонтажу аварийных конструкций</t>
  </si>
  <si>
    <t>количество железобетонных козырьков</t>
  </si>
  <si>
    <t xml:space="preserve">Предупреждение аварийной ситуации на системе холодного водоснабжения </t>
  </si>
  <si>
    <t xml:space="preserve">Предупреждение аварийной ситуации на системе горячего водоснабжения </t>
  </si>
  <si>
    <t>Предупреждение аварийной ситуации на  системе теплоснабжения</t>
  </si>
  <si>
    <t>Ликвидация аварийной ситуации элементов  фасада здания</t>
  </si>
  <si>
    <t>Предупреждение аварийной ситуации элементов фасада здания</t>
  </si>
  <si>
    <t xml:space="preserve">Мероприятия, обеспечивающие поддержание эксплуатационных качеств поврежденных конструкций фасадов многоквартирных домов                                             </t>
  </si>
  <si>
    <t>Мероприятия по укреплению аварийных конструкций балконов (лоджий)</t>
  </si>
  <si>
    <t>Штраф</t>
  </si>
  <si>
    <t>Выполнение работ по разработке проектно-сметной документации</t>
  </si>
  <si>
    <t>Количество многоквартирных домов, по которым проводится выполнение работ по изготовлению проектно-сметной документации</t>
  </si>
  <si>
    <t>3.1</t>
  </si>
  <si>
    <t xml:space="preserve">Содержание Санкт-Петербургского государственного казенного учреждения "Городская аварийно-восстановительная служба жилищного фонда Санкт-Петербурга"
</t>
  </si>
  <si>
    <t>092083120</t>
  </si>
  <si>
    <t xml:space="preserve">Сбор и актуализация информации и  сведений о техническом состоянии многоквартирных домов </t>
  </si>
  <si>
    <t>Количество многоквартирных домов, по которым осуществляется сбор и актуализация сведений</t>
  </si>
  <si>
    <t>3.2</t>
  </si>
  <si>
    <t>Предоставление субсидии Санкт-Петербургскому государственному бюджетному образовательному учреждению дополнительного профессионального образования «Учебно-методический центр Жилищного комитета» на финансовое обеспечение выполнения государственного задания</t>
  </si>
  <si>
    <t>0920083320</t>
  </si>
  <si>
    <t>1.  Сопровождение электронного справочника информационно-правовых услуг</t>
  </si>
  <si>
    <t>количество приобретаемых услуг по техническому обслуживанию</t>
  </si>
  <si>
    <t>2. Сопровождение программного обеспечения 1С</t>
  </si>
  <si>
    <t>количество справочников, получающих сопровождение</t>
  </si>
  <si>
    <t>3. Приобретение компьютерной техники, мебели</t>
  </si>
  <si>
    <t>количество программ, получающих сопровождение</t>
  </si>
  <si>
    <t xml:space="preserve"> На 2020 год было запланировано приобрести 60 ед., (техники 18 ед., мебели 42 ед.). В связи с карантинными мерами, связанными с угрозой распространения новой короновирусной инфекции, изменились текущие потребности в оснащении оборудованием - исключены закупки мебели в количестве 42 ед., средства от закупок мебели перенаправлены на приобретение дополнительного оборудования. В 2020 году было приобретено оборудование в количестве 42 ед.</t>
  </si>
  <si>
    <t>4. Реализация дополнительных профессиональных программ профессиональной переподготовки</t>
  </si>
  <si>
    <t>количество программ</t>
  </si>
  <si>
    <t>количество слушателей</t>
  </si>
  <si>
    <t>5. Оплата услуг по предоставлению лицензий на право пользования компьютерного программного обеспечения</t>
  </si>
  <si>
    <t>количество услуг</t>
  </si>
  <si>
    <t xml:space="preserve">Услуги исключены и средства перераспределены на закупку дополнительного оборудования для организации дистанционного обучения, в связи с мерами принятыми по противодействию распространению в СПб новой коронавирусной инфекции </t>
  </si>
  <si>
    <t>3.3.</t>
  </si>
  <si>
    <t xml:space="preserve">Содержание санкт-петербургских казенных учреждений Жилищных агентств районов Санкт-Петербурга
</t>
  </si>
  <si>
    <t>0920083140</t>
  </si>
  <si>
    <t>3.3.1</t>
  </si>
  <si>
    <t>Администрация Адмиралтейского района 
Санкт-Петербурга</t>
  </si>
  <si>
    <t>Экономия от конкурсных процедур</t>
  </si>
  <si>
    <t>1. Ведение учета свободных и освободившихся жилых помещений государственного жилищного фонда Санкт-Петербурга</t>
  </si>
  <si>
    <t>площадь свободных жилых помещений государственного жилищного фонда Санкт-Петербурга</t>
  </si>
  <si>
    <t xml:space="preserve">кв. м </t>
  </si>
  <si>
    <t>2. Проведение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домах, формирующих фонды капитального ремонта на специальных счетах, осуществление функций строительного контроля (технического надзора)</t>
  </si>
  <si>
    <t xml:space="preserve">количество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домах, формирующих фонды капитального ремонта на специальных счетах, осуществление функций строительного контроля (технического надзора) </t>
  </si>
  <si>
    <t>3.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</si>
  <si>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количество многоквартирных домов, по которым осуществляется  контроль за  проведением работ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</si>
  <si>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4. Проведение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многоквартирных домах находятся в собственности Санкт-Петербурга</t>
  </si>
  <si>
    <t>количество конкурсов проведенных по отбору управляющих организаций для управления многоквартирными домами в Санкт-Петербурге,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многоквартирном доме находятся в собственности Санкт-Петербурга</t>
  </si>
  <si>
    <t>5. Заключение договоров управления с управляющими организациями, объединениями собственников жилья на многоквартирные дома, в которых находятся помещения государственного жилищного фонда Санкт-Петербурга</t>
  </si>
  <si>
    <t>количество заключенных договоров управления по многоквартирным домам, в которых находятся помещения государственного жилищного фонда Санкт-Петербурга</t>
  </si>
  <si>
    <t>6. Заключение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</si>
  <si>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>количество заключенных договоров социального найма жилых помещений жилищного фонда социального использования Санкт-Петербурга</t>
  </si>
  <si>
    <t>7. Открытие и ведение лицевых счетов квартир государственной собственности</t>
  </si>
  <si>
    <t>количество лицевых счетов квартир государственной собственности</t>
  </si>
  <si>
    <t>8. Осуществление технического контроля и проведение внеплановых проверок за санитарным содержанием территории района</t>
  </si>
  <si>
    <t>количество проверок за техническим состянием жилищного фонда и санитарным содержанием территории района</t>
  </si>
  <si>
    <t>9.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</si>
  <si>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количество проведенных мониторингов взаимодействия 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</si>
  <si>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10.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</si>
  <si>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>количество выданных гражданам предписаний об уплате задолженности за жилое помещение и коммунальные услуги</t>
  </si>
  <si>
    <t>11. Подача исковых заявлений о вынесении судебных приказов о взыскании задолженности по оплате за жилое помещение и коммунальные услуги, 
направление исполнительных документов в Управление Федеральной службы судебных приставов по Санкт-Петербургу</t>
  </si>
  <si>
    <t>количество поданных исковых заявлений о вынесении судебных приказов о взыскании задолженности по оплате за жилое помещение и коммунальные услуги и  
количество исполнительных документов, направленных  в Управление Федеральной службы судебных приставов по Санкт-Петербургу</t>
  </si>
  <si>
    <t>12. Рассмотрение обращений юридических и физических лиц, находящихся в компетенции жилищного агентства</t>
  </si>
  <si>
    <t>количество обращений, поступивших в жилищное агентство</t>
  </si>
  <si>
    <t xml:space="preserve">13. Ведение регистрационного учета граждан по месту жительства и месту пребывания в части, возложенной на жилищные организации. </t>
  </si>
  <si>
    <t>количество граждан, в отношении которого ведется регистрационный учет</t>
  </si>
  <si>
    <t>3.3.2</t>
  </si>
  <si>
    <t>Администрация Василеостровского района 
Санкт-Петербурга</t>
  </si>
  <si>
    <t>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</si>
  <si>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3. Проведение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многоквартирных домах находятся в собственности Санкт-Петербурга</t>
  </si>
  <si>
    <t>4. Заключение договоров управления с управляющими организациями, объединениями собственников жилья на многоквартирные дома, в которых находятся помещения государственного жилищного фонда Санкт-Петербурга</t>
  </si>
  <si>
    <t>5. Заключение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</si>
  <si>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>6. Открытие и ведение лицевых счетов квартир государственной собственности</t>
  </si>
  <si>
    <t>7. Осуществление технического контроля и проведение внеплановых проверок за санитарным содержанием территории района</t>
  </si>
  <si>
    <t>8.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</si>
  <si>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9.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</si>
  <si>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>Активизация работы по погашению задолженности</t>
  </si>
  <si>
    <t>10. Подача исковых заявлений о вынесении судебных приказов о взыскании задолженности по оплате за жилое помещение и коммунальные услуги, 
направление исполнительных документов в Управление Федеральной службы судебных приставов по Санкт-Петербургу</t>
  </si>
  <si>
    <t>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документов, направленных  в Управление Федеральной службы судебных приставов по Санкт-Петербургу</t>
  </si>
  <si>
    <t>11. Рассмотрение обращений юридических и физических лиц, находящихся в компетенции жилищного агентства</t>
  </si>
  <si>
    <t>Увеличение количества обращений граждан</t>
  </si>
  <si>
    <t xml:space="preserve">12. Ведение регистрационного учета граждан по месту жительства и месту пребывания в части, возложенной на жилищные организации. </t>
  </si>
  <si>
    <t>По факту прибытия и вселения граждан</t>
  </si>
  <si>
    <t>3.3.3</t>
  </si>
  <si>
    <t>Администрация Выборгского района 
Санкт-Петербурга</t>
  </si>
  <si>
    <t>В связи с корректировкой Краткосрочного плана и переносом срока выполнения работ по капитальному ремонту общего имущества в МКД</t>
  </si>
  <si>
    <t>количество поданных исковых заявлений о вынесении судебных приказов о взыскании задолженности по оплате за жилое помещение и коммунальные услуги и  количество исполнительных документов, направленных  в Управление Федеральной службы судебных приставов по Санкт-Петербургу</t>
  </si>
  <si>
    <t>3.3.4</t>
  </si>
  <si>
    <t>Администрация Калининского района 
Санкт-Петербурга</t>
  </si>
  <si>
    <t>3.3.5</t>
  </si>
  <si>
    <t>Администрация Кировского района 
Санкт-Петербурга</t>
  </si>
  <si>
    <t>2. Проведение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многоквартирных домах находятся в собственности Санкт-Петербурга</t>
  </si>
  <si>
    <t>3. Заключение договоров управления с управляющими организациями, объединениями собственников жилья на многоквартирные дома, в которых находятся помещения государственного жилищного фонда Санкт-Петербурга</t>
  </si>
  <si>
    <t>4. Заключение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</si>
  <si>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>5. Открытие и ведение лицевых счетов квартир государственной собственности</t>
  </si>
  <si>
    <t>6. Осуществление технического контроля и проведение внеплановых проверок за санитарным содержанием территории района</t>
  </si>
  <si>
    <t>7.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</si>
  <si>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8.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</si>
  <si>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>9. Подача исковых заявлений о вынесении судебных приказов о взыскании задолженности по оплате за жилое помещение и коммунальные услуги, 
направление исполнительных документов в Управление Федеральной службы судебных приставов по Санкт-Петербургу</t>
  </si>
  <si>
    <t>10. Рассмотрение обращений юридических и физических лиц, находящихся в компетенции жилищного агентства</t>
  </si>
  <si>
    <t xml:space="preserve">11. Ведение регистрационного учета граждан по месту жительства и месту пребывания в части, возложенной на жилищные организации. </t>
  </si>
  <si>
    <t>3.3.6</t>
  </si>
  <si>
    <t>Администрация Колпинского района 
Санкт-Петербурга</t>
  </si>
  <si>
    <t xml:space="preserve">Снижение расходов по оплате ТЭР  (за счет расходов по электроэнергии )
</t>
  </si>
  <si>
    <t>Ввод в эксплуатацию МКД нового строительства</t>
  </si>
  <si>
    <t>2.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</si>
  <si>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Увеличение связано с вводом в эксплуатацию нового жилья</t>
  </si>
  <si>
    <t>В связи с приватизацией жилых помещений государственного жилищного фонда СПб, уменьшилось количество лицевых счетов</t>
  </si>
  <si>
    <t>Ограничительные меры, введенные постановлением Правительства СПб от 13.03.2020 № 121, уменьшили количество обращений гграждан</t>
  </si>
  <si>
    <t>3.3.7</t>
  </si>
  <si>
    <t>Администрация Красногвардейского района
Санкт-Петербурга</t>
  </si>
  <si>
    <t>В связи с заселением жилищного фонда</t>
  </si>
  <si>
    <t>2. Проведение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</t>
  </si>
  <si>
    <t>3.3.8</t>
  </si>
  <si>
    <t>Администрация Красносельского района
Санкт-Петербурга</t>
  </si>
  <si>
    <t>Ввод нового строительства</t>
  </si>
  <si>
    <t>В связи с корректировкой Краткосрочного плана по капитальному ремонту общего имущества в МКД</t>
  </si>
  <si>
    <t>Увеличение количества заключенных договоров социального найма жилых помещений, в связи с вводом нового жилья</t>
  </si>
  <si>
    <t>Усилен контроль за деятельностью управляющих организаций</t>
  </si>
  <si>
    <t>Активизация работы по опгашению задолженности</t>
  </si>
  <si>
    <t>Уменьшение количества обращений</t>
  </si>
  <si>
    <t>Ввод домов нового строительства</t>
  </si>
  <si>
    <t>3.3.9</t>
  </si>
  <si>
    <t>Администрация Кронштатдского района
Санкт-Петербурга</t>
  </si>
  <si>
    <t>Отклонение от планового показателя связано с реализацией гражданами права приватизации жилых помещений в соответствии с действующим законодательством</t>
  </si>
  <si>
    <t>Уменьшение количества выданных предписаний гражданам по сравнению с 2019 годом</t>
  </si>
  <si>
    <t>Уменьшение количества исковых заявлений по сравнению с 2019 годом</t>
  </si>
  <si>
    <t>3.3.10</t>
  </si>
  <si>
    <t>Администрация Курортного района
Санкт-Петербурга</t>
  </si>
  <si>
    <t>Внесение изменений в адресную программу, в связи с переносом сроков капитального ремонта на основании решений, принятых на общих собраниях собственников помещений в многоквартирных домах</t>
  </si>
  <si>
    <t>Расторжение договоров в связи с переходом в частную собственность, непосредственное управление, расселением аварийных домов</t>
  </si>
  <si>
    <t>Уменьшение количества помещений государственного жилищного фонда</t>
  </si>
  <si>
    <t>В связи с передачей помещений государственного жилищного фонда в частную собственность.</t>
  </si>
  <si>
    <t>Снижение количества выданных предписаний гражданам, в связи с постановлением Правительства СПб от 13.03.2020 № 121</t>
  </si>
  <si>
    <t>Уменьшение количества нанимателей, в связи с приватизацией государственной жилой площади</t>
  </si>
  <si>
    <t>3.3.11</t>
  </si>
  <si>
    <t>Администрация Московского района
Санкт-Петербурга</t>
  </si>
  <si>
    <t>Вввод нового жилья</t>
  </si>
  <si>
    <t>количество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домах, формирующих фонды капитального ремонта на специальных счетах, осуществление функций строит</t>
  </si>
  <si>
    <t>В связи с корректировкой Краткосрочного плана</t>
  </si>
  <si>
    <t>Усиление контроля за работой управляющих организацийй</t>
  </si>
  <si>
    <t>13. Ведение регистрационного учета граждан по месту жительства и месту пребывания в части, возложенной на жилищные организации</t>
  </si>
  <si>
    <t>3.3.12</t>
  </si>
  <si>
    <t>Администрация Невского района
Санкт-Петербурга</t>
  </si>
  <si>
    <t>В связи с корректировкой краткосрочного плана, уменьшено количество МКД</t>
  </si>
  <si>
    <t>В связи с тем, что до момента проведения конкурсов управляющими организациями были представлены протоколы общих собраний собственников, на основании п. 39 постановления Правительства РФ от 06.02.2006 № 75, было принято решение об отмене проведения конкурсов по отбору управляющих организаций для управления МКД</t>
  </si>
  <si>
    <t>В связи с введением мер по профилактике распространения новой коронавирусной инфекции, прием граждан на участках ОВиРУ осуществлялся по предварительной записи, следовательно, количество заключенных договоров социального найма жилых помещений сократилось</t>
  </si>
  <si>
    <t>Усиление контроля за управляющими организациями</t>
  </si>
  <si>
    <t>Снижение количества выданных предписаний гражданам, в связи с постановлением Правительства СПб от 13.03.2020 № 121, и введенных ограниченний по работе государственных учреждений, в связи с принятием мер по предотвращению распространению новой коронавирусной инфекции</t>
  </si>
  <si>
    <t>3.3.13</t>
  </si>
  <si>
    <t>Администрация Петроградского района
Санкт-Петербурга</t>
  </si>
  <si>
    <t>3.3.14</t>
  </si>
  <si>
    <t>Администрация Петродворцового района
Санкт-Петербурга</t>
  </si>
  <si>
    <t>Увеличиние за счёт принятия на обслуживание 5 корпусов свободных жилых помещений по адресу: г. Петергоф, ул. Парковая</t>
  </si>
  <si>
    <t xml:space="preserve">Фактический показатель увеличился, в связи с заключением договоров ведомственного жилищного фонда МО РФ </t>
  </si>
  <si>
    <t>уменьшение лицевых счетов государственного жилищного фонда связано  с приватизацией жилых помещений</t>
  </si>
  <si>
    <t>Уменьшение количества обращений граждан</t>
  </si>
  <si>
    <t>3.3.15</t>
  </si>
  <si>
    <t>Администрация Приморского района
Санкт-Петербурга</t>
  </si>
  <si>
    <t>Увеличение площади связано с проводимой работой по передаче выморочной жилой площади в государственную собственность</t>
  </si>
  <si>
    <t>Уменьшение количества конкурсов связано с проведением общих собраний собственников помещений в МКД по выбору способа управления МКД до проведения конкурса</t>
  </si>
  <si>
    <t>Увеличение количества договоров социального найма связано с проведением работы с нанимателями жилых помещений, где не были заключены договоры социального найма</t>
  </si>
  <si>
    <t>Уменьшение количества лицевых счетов связано с приватизацией жилищного фонда</t>
  </si>
  <si>
    <t>В соответствии с постановлением Правительства СПб от 13.03.2020 № 121  усилен контроль, увеличелось количество проверок</t>
  </si>
  <si>
    <t>Уменьшение количества предписаний, в связи с уменьшением количества должников</t>
  </si>
  <si>
    <t>Активизация работы по погашению задолженности в соответствии с Дорожной картой администрации района, утвержденной заместителем главы администрации от 15.07.2020</t>
  </si>
  <si>
    <t>Увеличение количества граждан, в отношении которых ведется регистрационный учет, в связи с вводом нового жилья</t>
  </si>
  <si>
    <t>3.3.16</t>
  </si>
  <si>
    <t>Администрация Пушкинского района
Санкт-Петербурга</t>
  </si>
  <si>
    <t>Увеличение количества помещений государственного жилищного фонда</t>
  </si>
  <si>
    <t>3.3.17</t>
  </si>
  <si>
    <t>Администрация Фрунзенского района
Санкт-Петербурга</t>
  </si>
  <si>
    <t>Уменьшение площади свободных жилых помещений связано с их заселением</t>
  </si>
  <si>
    <t>Конкурс проведен, но признан несостоявшимся. Позднее жители выбрали способ управления МКД самостоятельно</t>
  </si>
  <si>
    <t>В связи с приватизацией жилищного фонда, уменьшилось количество лицевых счетов</t>
  </si>
  <si>
    <t>Усиление контроля за санитарным содержанием, в связи с постановлением Правительства СПб от 13.03.2020 № 121</t>
  </si>
  <si>
    <t>В связи со снятием с регистрационного учета, в том числе вследствие естественной убыли и миграционного процесса между районами города</t>
  </si>
  <si>
    <t>3.3.18</t>
  </si>
  <si>
    <t>Администрация Центрального района
Санкт-Петербурга</t>
  </si>
  <si>
    <t>Экономия от проведения конкурсных процедур, остаток от затрат по коммунальным услугам</t>
  </si>
  <si>
    <t>Обеспечение уборки внутриквартальных территорий, не входящих в состав общего имущества многоквартирных домов</t>
  </si>
  <si>
    <t>0920083310</t>
  </si>
  <si>
    <t>1. Выполнение  работ по уборке внутриквартальных территорий,  не входящих в состав общего имущества многоквартирных домов</t>
  </si>
  <si>
    <t>площадь внутриквартальных территорий, не входящих в состав общего имущества многоквартирных домов</t>
  </si>
  <si>
    <t>2. Выполнение  работ по уборке внутриквартальных территорий,  не входящих в состав общего имущества многоквартирных домов</t>
  </si>
  <si>
    <t>В связи с уменьшением объема выполняемых работ</t>
  </si>
  <si>
    <t>3. Выполнение  работ по уборке внутриквартальных территорий,  не входящих в состав общего имущества многоквартирных домов</t>
  </si>
  <si>
    <t>4. Выполнение  работ по уборке внутриквартальных территорий,  не входящих в состав общего имущества многоквартирных домов</t>
  </si>
  <si>
    <t>В связи с экономией средств  за фактически выполненные работы по заключенным контрактам.</t>
  </si>
  <si>
    <t>5. Выполнение  работ по уборке внутриквартальных территорий,  не входящих в состав общего имущества многоквартирных домов</t>
  </si>
  <si>
    <t>Администрация Красногвардейского района 
Санкт-Петербурга</t>
  </si>
  <si>
    <t>6. Выполнение  работ по уборке внутриквартальных территорий,  не входящих в состав общего имущества многоквартирных домов</t>
  </si>
  <si>
    <t>Администрация Красносельского района 
Санкт-Петербурга</t>
  </si>
  <si>
    <t>7. Выполнение  работ по уборке внутриквартальных территорий,  не входящих в состав общего имущества многоквартирных домов</t>
  </si>
  <si>
    <t>Администрация Московского района 
Санкт-Петербурга</t>
  </si>
  <si>
    <t>8. Выполнение  работ по уборке внутриквартальных территорий,  не входящих в состав общего имущества многоквартирных домов</t>
  </si>
  <si>
    <t>Администрация Невского района 
Санкт-Петербурга</t>
  </si>
  <si>
    <t>9. Выполнение  работ по уборке внутриквартальных территорий,  не входящих в состав общего имущества многоквартирных домов</t>
  </si>
  <si>
    <t>Администрация Приморского района 
Санкт-Петербурга</t>
  </si>
  <si>
    <t>10. Выполнение  работ по уборке внутриквартальных территорий,  не входящих в состав общего имущества многоквартирных домов</t>
  </si>
  <si>
    <t>Администрация Фрунзенского района 
Санкт-Петербурга</t>
  </si>
  <si>
    <t>11. Выполнение  работ по уборке внутриквартальных территорий,  не входящих в состав общего имущества многоквартирных домов</t>
  </si>
  <si>
    <t>Администрация Центрального района 
Санкт-Петербурга</t>
  </si>
  <si>
    <t>В связи с экономией средств в виде штрафных санкций за некачественные работы по заключенным контрактам</t>
  </si>
  <si>
    <t>12. Выполнение  работ по уборке внутриквартальных территорий,  не входящих в состав общего имущества многоквартирных домов</t>
  </si>
  <si>
    <t>4.2.</t>
  </si>
  <si>
    <t>Предоставление органам местного самоуправления внутригородских муниципальных образований Санкт-Петербурга субвенций из бюджета Санкт-Петербурга на осуществление переданного государственного полномочия по организации и осуществлению в соответствии с адресными программами, утверждаемыми администрациями районов Санкт-Петербурга, уборки и санитарной очистки территорий, за исключением территорий, обеспечение уборки и санитарной очистки которых осуществляется гражданами и юридическими лицами либо отнесено к полномочиям исполнительных органов государственной власти Санкт-Петербурга</t>
  </si>
  <si>
    <t>0920083160</t>
  </si>
  <si>
    <t>За счет экономии средст по результатам конкурсных процедур, а также исключения кадастровых кварталов пос.Понтонный из Адресной программы уборки внутриквартальных территорий (болотистая местность).</t>
  </si>
  <si>
    <t>Администрация Кронштадтского района 
Санкт-Петербурга</t>
  </si>
  <si>
    <t>Администрация Курортного района 
Санкт-Петербурга</t>
  </si>
  <si>
    <t>Администрация Петроградского района 
Санкт-Петербурга</t>
  </si>
  <si>
    <t>В связи с экономией средств, полученных в результате заключения доп.соглашений, касающ.изменения состава и периодичности работ в зимний период</t>
  </si>
  <si>
    <t>Администрация Петродворцового района 
Санкт-Петербурга</t>
  </si>
  <si>
    <t>Администрация Пушкинского района 
Санкт-Петербурга</t>
  </si>
  <si>
    <t>Снятие средств с оплаты подрядчикам за несвоевременную уборку территории</t>
  </si>
  <si>
    <t>Ремонт и оснщение пустующих жилых помещений, являющихся собственностью Санкт-Петербурга</t>
  </si>
  <si>
    <t>0920083470</t>
  </si>
  <si>
    <t>5.1.1</t>
  </si>
  <si>
    <t>Разработка проектной документации на перепланировку и переустройство жилых помещений, являющихся собственностью Санкт-Петербурга</t>
  </si>
  <si>
    <t>количество изготовленной проектно-сметной документации</t>
  </si>
  <si>
    <t>5.1.2</t>
  </si>
  <si>
    <t>Работы по ремонту помещений, являющихся собственностью Санкт-Петербурга</t>
  </si>
  <si>
    <t>площадь помещений, являющихся собственностью Санкт-Петербурга, в которых выполнены работы по ремонту</t>
  </si>
  <si>
    <t>площадь помещений, являющихся собственностью Санкт-Петербурга, по которым изготовлена проектно-сметная документация</t>
  </si>
  <si>
    <t>5.1.3</t>
  </si>
  <si>
    <t>Работы по оснащению внутриквартирным оборудованием системы газоснабжения в помещениях, являющихся собственностью Санкт-Петербурга</t>
  </si>
  <si>
    <t>количество установленного газового оборудования</t>
  </si>
  <si>
    <t xml:space="preserve">площадь помещений, являющихся собственностью Санкт-Петербурга, в которых выполнены работы по ремонту </t>
  </si>
  <si>
    <t>5.1.4</t>
  </si>
  <si>
    <t xml:space="preserve">количество помещений, являющихся собственностью Санкт-Петербурга, в которых выполнены работы по ремонту </t>
  </si>
  <si>
    <t>5.1.5</t>
  </si>
  <si>
    <t>Экономия по факту выполненных работ</t>
  </si>
  <si>
    <t>5.1.6</t>
  </si>
  <si>
    <t>Уменьшение цены контракта</t>
  </si>
  <si>
    <t>5.1.7</t>
  </si>
  <si>
    <t>5.1.8</t>
  </si>
  <si>
    <t>Увеличение работ связано с выполнением поручения вице-губернатора СПб Бондаренко Н.Л. по обеспечению проведения ремонтных работ квартир для дальнейшего предоставления детям-сиротам</t>
  </si>
  <si>
    <t>5.1.9</t>
  </si>
  <si>
    <t>5.1.10</t>
  </si>
  <si>
    <t>5.1.11</t>
  </si>
  <si>
    <t>5.1.12</t>
  </si>
  <si>
    <t>5.1.13</t>
  </si>
  <si>
    <t>5.1.14</t>
  </si>
  <si>
    <t>5.1.15</t>
  </si>
  <si>
    <t>Корректировка адресной программы</t>
  </si>
  <si>
    <t>5.1.16</t>
  </si>
  <si>
    <t>5.1.17</t>
  </si>
  <si>
    <t>5.1.18</t>
  </si>
  <si>
    <t>Подрядчиком не выполнены обязательства по контракту</t>
  </si>
  <si>
    <t>5.2.</t>
  </si>
  <si>
    <t>Содержание и оснащение жилых и нежилых помещений                                    (за исключением пустующих), являющихся собственностью Санкт-Петербурга</t>
  </si>
  <si>
    <t>0920083480</t>
  </si>
  <si>
    <t>5.2.1</t>
  </si>
  <si>
    <t>1. Возмещение расходов по  содержанию и ремонту общего имущества в многоквартирных домах за жилые и нежилые помещения, являющиеся собственностью Санкт-Петербурга, при возникающей разнице между установленным размером платы для нанимателя и для собственника помещения</t>
  </si>
  <si>
    <t>площадь жилых и нежилых помещений государственного жилищного фонда Санкт-Петербурга</t>
  </si>
  <si>
    <t>2. Работы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</si>
  <si>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количество индивидуальных приборов учета</t>
  </si>
  <si>
    <t>3.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</si>
  <si>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>площадь помещений, находящихся в собственности Санкт-Петербурга</t>
  </si>
  <si>
    <t>5.2.2.</t>
  </si>
  <si>
    <t>1. Работы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</si>
  <si>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>2.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</si>
  <si>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 xml:space="preserve">Уменьшение свободной площади государственного жилищного фонда  за счет выкупа помещений и оформления прав собственности на квартиры                                                                          </t>
  </si>
  <si>
    <t>5.2.3.</t>
  </si>
  <si>
    <t>1.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</si>
  <si>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>2. Возмещение расходов по  содержанию и ремонту общего имущества в многоквартирных домах за жилые и нежилые помещения, являющиеся собственностью Санкт-Петербурга, при возникающей разнице между установленным размером платы для нанимателя и для собственника помещения</t>
  </si>
  <si>
    <t>5.2.4.</t>
  </si>
  <si>
    <t>5.2.5.</t>
  </si>
  <si>
    <t>1. Проведение работ по установке индивидуальных приборов учета используемых коммунальных ресурсов в помещениях, являющихся собственностью Санкт-Петербурга</t>
  </si>
  <si>
    <t>3. Оплата по договору с вычислительным центром ГУП ВЦКП "Жилищное хозяйство"за оказание услуг по формированию счетов нанимателей жилых помещений государственного жилого фонда Санкт-Петербурга</t>
  </si>
  <si>
    <t>количество месяцев оказания услуг по договору</t>
  </si>
  <si>
    <t>4. 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</si>
  <si>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5.2.6.</t>
  </si>
  <si>
    <t>1. Проведение работ по выполнению ремонта жилых помещений в многоквартирном доме социального назначения по адресу: г. Колпино, ул. Анисимова, д. 4</t>
  </si>
  <si>
    <t>количество помещений государственного жилищного фонда Санкт-Петербурга, в которых необходимо провести работы по выполнению ремонта</t>
  </si>
  <si>
    <t>2. Проведение работ по установке индивидуальных приборов учетаиспользуемых коммунальных ресурсов в помещениях, являющихся собственностью Санкт-Петербурга</t>
  </si>
  <si>
    <t>3.Уплата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</si>
  <si>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Приватизация жилых помещений государственного жилищного фонда</t>
  </si>
  <si>
    <t>4. Оплата по договору с вычислительным центром ГУП ВЦКП "Жилищное хозяйство"за оказание услуг по формированию счетов нанимателей жилых помещений государственного жилого фонда Санкт-Петербурга</t>
  </si>
  <si>
    <t>5.2.7.</t>
  </si>
  <si>
    <t>2. Оплата по договору с вычислительным центром за оказание услуг по формированию счетов нанимателей жилых помещений государственного жилого фонда Санкт-Петербурга</t>
  </si>
  <si>
    <t>количество заключенных договоров</t>
  </si>
  <si>
    <t>5.2.8.</t>
  </si>
  <si>
    <t>В связи со снижением фактического количества принятых собственниками на общих собраниях решений в сравнении с запланированными в части возмещения расходов по дополнительным услугам, включая общее имущество МКД</t>
  </si>
  <si>
    <t>2. Проведение работ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</si>
  <si>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 xml:space="preserve"> </t>
  </si>
  <si>
    <t>5.2.9.</t>
  </si>
  <si>
    <t>1. Проведение работ по замене и установке индивидуальных приборов учета холодного и горячего водоснабжения в помещениях, являющихся собственностью Санкт-Петербурга</t>
  </si>
  <si>
    <t>2.Уплата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</si>
  <si>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5.2.10.</t>
  </si>
  <si>
    <t>Расторжение контрактов по разработке проектной документации по адресу: г. Зеленогорск, ул. Березовая, д.19 (в части устройства инженерных сетей и ремонта фундамента), в связи с ненадлежащим исполнением договорных обязательств подрядчиком</t>
  </si>
  <si>
    <t>1. Возмещение расходов по  ремонту общего имущества в многоквартирных домах за жилые и нежилые помещения, являющиеся собственностью Санкт-Петербурга, в связи с невзиманием платы за текущий ремонт общего имущества в многоквартирных домах с граждан, проживающих в жилых помещениях, признанных аварийными и непригодными для проживания</t>
  </si>
  <si>
    <t xml:space="preserve">количество многоквартирных домов, помещения в которых признаны аварийными и непригодными для проживания </t>
  </si>
  <si>
    <t>Расторжение контрактов в одностороннем порядке, в связи с ненадлежащим исполнением подрядчиком договорных обязательсв</t>
  </si>
  <si>
    <t>Корректировка адресной программы по замене приборов учета путем исключения адресов, в связи с продлением межповерочного интервала до 01.01.2021 в соответствии с постановлением Правительства РФ от 02.04.2020 № 424. Исключенные адреса включены в План на 2021 год</t>
  </si>
  <si>
    <t>3. Проведение работ по ремонту печей в помещениях, являющихся собственностью Санкт-Петербурга</t>
  </si>
  <si>
    <t>количество отремонтированных печей</t>
  </si>
  <si>
    <t>Корректировка адресной программы, в связи с отсутствием заявлений от граждан (расходы носят заявительный характер)</t>
  </si>
  <si>
    <t>4. Проведение работ по замене отопительных котлов в помещениях, являющихся собственностью Санкт-Петербурга</t>
  </si>
  <si>
    <t>количество котлов</t>
  </si>
  <si>
    <t>5. Закупка отопительных котлов</t>
  </si>
  <si>
    <t>6. Проведение обследования технического состояния строительных конструкций объектов государственного жилищного фонда Санкт-Петербурга</t>
  </si>
  <si>
    <t>количество объектов государственного жилищного фонда Санкт-Петербурга, в отношении которых проведено обследование</t>
  </si>
  <si>
    <t>7.Уплата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</si>
  <si>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5.2.11.</t>
  </si>
  <si>
    <t>В связи с отсутствием доступа в жилые помещения для установки внутриквартирных приборов учета, а также из-за введенных ограничительных мер, связанных с предотвращением распростарнения новой коронавирусной инфекции, сокравщение бюджетных средств</t>
  </si>
  <si>
    <t>5.2.12.</t>
  </si>
  <si>
    <t>Отказ гражадан в доступе для проведения работ по установке приьоров учета</t>
  </si>
  <si>
    <t>В связи с корректировкой площадных характеристик нежилых помещений, а именно отнесение помещений к общему имуществу МКД, и исключению из реестра собственности СПб</t>
  </si>
  <si>
    <t>5.2.13.</t>
  </si>
  <si>
    <t>5.2.14.</t>
  </si>
  <si>
    <t>1.Уплата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</si>
  <si>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5.2.15.</t>
  </si>
  <si>
    <t>Уменьшение площади помещений, находящихся в собственности СПб, в связи с заключением договоров передачи жилых помещений в собственность граждан</t>
  </si>
  <si>
    <t>2. Возмещение расходов на установку общедомовых приборов учета в многоквартирных домах по искам заинтересованных лиц</t>
  </si>
  <si>
    <t>количество исков</t>
  </si>
  <si>
    <t>3. Возмещение расходов по  содержанию и ремонту общего имущества в многоквартирных домах за жилые и нежилые помещения, являющиеся собственностью Санкт-Петербурга, при возникающей разнице между установленным размером платы для нанимателя и для собственника помещения</t>
  </si>
  <si>
    <t>Уточнение площадных характеристик</t>
  </si>
  <si>
    <t>4. Расходы на печать счетов по лицевым счетам нанимателей жилых помещений государственного жилищного фонда Санкт-Петербурга</t>
  </si>
  <si>
    <t>количество счетов</t>
  </si>
  <si>
    <t>5.2.16.</t>
  </si>
  <si>
    <t>2. Проведение работ по ремонту помещений в социальных домах, являющихся собственностью Санкт-Петербурга</t>
  </si>
  <si>
    <t>количество помещений, по которым проводятся работы по ремонту</t>
  </si>
  <si>
    <t>3. Проведение работ по установке индивидуальных приборов учета используемых коммунальных ресурсов в помещениях, являющихся собственностью Санкт-Петербурга</t>
  </si>
  <si>
    <t>4.Уплата взносов на капитальный ремонт общего имущества в многоквартирных домах за помещения, являющиеся собственностью Санкт-Петербурга</t>
  </si>
  <si>
    <t>5. Расходы по печати счетов по лицевым счетам нанимателей жилых помещений государственного жилищного фонда Санкт-Пеетрбурга</t>
  </si>
  <si>
    <t>5.2.17.</t>
  </si>
  <si>
    <t>2. Проведение работ по поверке индивидуальных приборов учета используемых коммунальных ресурсов в помещениях, являющихся собственностью Санкт-Петербурга</t>
  </si>
  <si>
    <t>5.2.18.</t>
  </si>
  <si>
    <t>Расторжение контрактапо установке и замене ИПУ, остаток от расторжения контракта с ГУП ВЦКП</t>
  </si>
  <si>
    <t xml:space="preserve">1. Погашение задолженности по оплате за содержание и ремонт общего имущества в многоквартирных домах и  коммунальных услуг по помещениям, являющимся собственностью Санкт-Петербурга, по исполнительным листам </t>
  </si>
  <si>
    <t>количество исполнительных листов</t>
  </si>
  <si>
    <t>2. Проведение работ по установке (замене) индивидуальных приборов учета используемых коммунальных ресурсов в помещениях, являющихся собственностью Санкт-Петербурга</t>
  </si>
  <si>
    <t>5.3.</t>
  </si>
  <si>
    <t>Содержание пустующих жилых и нежилых помещений, являющихся собственностью Санкт-Петербурга</t>
  </si>
  <si>
    <t>0920083490</t>
  </si>
  <si>
    <t>5.3.1</t>
  </si>
  <si>
    <t>1. Долевое участие Санкт-Петербурга, как собственника пустующих жилых и нежилых помещений, в расходах по содержанию и ремонту общего имущества в многоквартирных домах и оплате коммунальных услуг</t>
  </si>
  <si>
    <t>площадь свободных жилых и нежилых помещений государственного жилищного фонда Санкт-Петербурга</t>
  </si>
  <si>
    <t>2. Проведение работ по ремонту помещений, являющихся собственностью Санкт-Петербурга</t>
  </si>
  <si>
    <t>количество помещений, находящихся в собственности Санкт-Петербурга, в которых необходимо проведение работ по ремонту</t>
  </si>
  <si>
    <t>3. Проведение работ по обеспечению сохранности расселенных жилых домов, находящихся в собственности Санкт-Петербурга</t>
  </si>
  <si>
    <t>количество расселенных домов, находящихся в собственности Санкт-Петербурга</t>
  </si>
  <si>
    <t>4.Уплата взносов на капитальный ремонт общего имущества в многоквартирных домах за пустующие помещения, являющиеся собственностью Санкт-Петербурга</t>
  </si>
  <si>
    <t>площадь пустующих помещений, находящихся в собственности Санкт-Петербурга</t>
  </si>
  <si>
    <t>5.3.2</t>
  </si>
  <si>
    <t>2.Уплата взносов на капитальный ремонт общего имущества в многоквартирных домах за пустующие помещения, являющиеся собственностью Санкт-Петербурга</t>
  </si>
  <si>
    <t>5.3.3</t>
  </si>
  <si>
    <t>5.3.4</t>
  </si>
  <si>
    <t>5.3.5</t>
  </si>
  <si>
    <t>Экономия средств по факту оказанных услуг</t>
  </si>
  <si>
    <t>5.3.6</t>
  </si>
  <si>
    <t>Увеличение количества нового жилья</t>
  </si>
  <si>
    <t>5.3.7</t>
  </si>
  <si>
    <t>Передача жилых помещений гражданам</t>
  </si>
  <si>
    <t>5.3.8</t>
  </si>
  <si>
    <t>5.3.9</t>
  </si>
  <si>
    <t>5.3.10</t>
  </si>
  <si>
    <t>5.3.11</t>
  </si>
  <si>
    <t>5.3.12</t>
  </si>
  <si>
    <t>Ввод нового жилья</t>
  </si>
  <si>
    <t>5.3.13</t>
  </si>
  <si>
    <t>5.3.14</t>
  </si>
  <si>
    <t>В связи с корректировкой площадных характеристик</t>
  </si>
  <si>
    <t>2. Расходы по консервации помещений, являющихся собственностью Санкт-Петербурга, расположенных в расселенных аварийных домах</t>
  </si>
  <si>
    <t xml:space="preserve">количество помещений </t>
  </si>
  <si>
    <t>3.Уплата взносов на капитальный ремонт общего имущества в многоквартирных домах за пустующие помещения, являющиеся собственностью Санкт-Петербурга</t>
  </si>
  <si>
    <t>5.3.15</t>
  </si>
  <si>
    <t xml:space="preserve">Площадь свободных жилых и нежилых помещений государственного жилищного фонда СПб уменьшилась, в связи с заключением договоров социального найма </t>
  </si>
  <si>
    <t>5.3.16</t>
  </si>
  <si>
    <t>3. Расходы на проведения работ по обследованию технического состояния многоквартирных домов</t>
  </si>
  <si>
    <t>количество многоквартирных домов, по которым проводятся работы по обследованию</t>
  </si>
  <si>
    <t>5.3.17</t>
  </si>
  <si>
    <t>5.3.18</t>
  </si>
  <si>
    <t>Экономия от проведения конкурсных процедур, расторжение контракта на ремонт квартир соц.фонда</t>
  </si>
  <si>
    <t xml:space="preserve">2. Погашение задолженности по оплате за содержание и ремонт общего имущества в многоквартирных домах и  коммунальных услуг по помещениям, являющимся собственностью Санкт-Петербурга, по исполнительным листам </t>
  </si>
  <si>
    <t>Подпрограмма 3 "Обеспечение доступности предоставления жилищно-коммунальных услуг"</t>
  </si>
  <si>
    <t>1.</t>
  </si>
  <si>
    <t>Предоставление субсидий в целях возмещения ресурсоснабжающим организациям выпадающих доходов прошлых лет, связанных с применением такрифов для расчета размера платы за коммунальные услуги по отоплению и горячему водоснабжению, предоставляемые гражданам и творческим мастерскиим, за счет средств бюджета Санкт-Петербурга</t>
  </si>
  <si>
    <t>0930083400</t>
  </si>
  <si>
    <t>Объем тепловой энергии, отпущенный за прошлые годы на отопление и горячее водоснабжение многоквартирных домов и творческих мастерских, используемый для расчета субсидий на возмещение ресурсоснабжающим организациям выпадающих доходов</t>
  </si>
  <si>
    <t>тыс. Гкал.</t>
  </si>
  <si>
    <t>Перераспределение средств: на возмещение выпадающих доходов прошлых лет (в основном оплата исполнительных листов); с прочих поставщиков тепловой энергии на ГУП "ТЭК СПб"; по факту представления актов сверок по зоне теплоснабжения ГУП "ТЭК СПб" за 2 полугодие 2020 года (в прогнозе было учтено представление актов сверок за 1 полугодие на большую сумму)</t>
  </si>
  <si>
    <t>2.</t>
  </si>
  <si>
    <t>Предоставление субсидий теплоснабжающим организациям на компенсацию недополученных доходов, возникающих в результате применения льготных тарифов на тепловую энергию, предоставляемую на нужды отопления и (или) горячего водоснабжения жилых помещений и творческих мастерских за счет средств бюджета Санкт-Петербурга</t>
  </si>
  <si>
    <t>0930083350</t>
  </si>
  <si>
    <t>Объем тепловой энергии, отпускаемой на отопление и горячее водоснабжение многоквартирных домов и творческих мастерских, используемый для расчета субсидий на возмещение ресурсоснабжающим организациям выпадающих доходов.</t>
  </si>
  <si>
    <t>3.</t>
  </si>
  <si>
    <t>Содержание Санкт-Петербургского государственного казенного учреждения "Городской центр жилищных субсидий"</t>
  </si>
  <si>
    <t>0930083250</t>
  </si>
  <si>
    <t>Остаток неиспользованных денежных средств на оплату коммунальных услуг, административно-хозяйственных расходов, а также экономия от проведения конкурсных процедур</t>
  </si>
  <si>
    <t xml:space="preserve"> Предоставление гражданам субсидий на оплату жилого помещения и коммунальных услуг </t>
  </si>
  <si>
    <t>количество семей, которым предоставлены субсидии на оплату жилого помещения и коммунальных услуг</t>
  </si>
  <si>
    <t>сем.</t>
  </si>
  <si>
    <t>Предоставление гражданам субсидий на оплату жилого помещения и коммунальных услуг (далее - субсидии) носит заявительный характер. В 2019 году всем заявителям, имеющим право на предоставление субсидий, предоставлены субсидии с учетом постоянно проживающих с ними членов их семей</t>
  </si>
  <si>
    <t xml:space="preserve">Расчет гражданам мер социальной поддержки по оплате жилого помещения и коммунальных услугв в форме денежных выплат </t>
  </si>
  <si>
    <t>количество граждан, которым рассчитаны меры социальной поддержки по оплате жилого помещения и коммунальных услуг в форме денежных выплат</t>
  </si>
  <si>
    <t>Предоставление гражданам мер социальной поддержки по оплате жилого помещения и коммунальных услугв в форме денежных выплат (далее - денежные выплаты) носит заявительный характер. В 2020 году всем гражданам, имеющим право на предоставление денежных выплат по оплате ЖКУ и обратившимся за их предоставлением, денежные выплаты по оплате ЖКУ предоставлены в полном объеме</t>
  </si>
  <si>
    <t>4.</t>
  </si>
  <si>
    <t xml:space="preserve">Приобретение и замена газовых плит, газовых водонагревательных колонок и электрических плит
</t>
  </si>
  <si>
    <t>0930083200</t>
  </si>
  <si>
    <t>количество граждан, условия проживания которых улучшены в результате замены газовых плит, газовых водонагревательных колонок, электрических плит, не подлежащих ремонту и установленных в жилых помещениях жилищного фонда в Санкт-Петербурге</t>
  </si>
  <si>
    <t>ИТОГО финансирование процессной части подпрограммы 2 "Обеспечение качественными жилищно-комунальными услугами граждан"</t>
  </si>
  <si>
    <t>ИТОГО финансирование подпрограммы 2 "Обеспечение качественными жилищно-комунальными услугами граждан"</t>
  </si>
  <si>
    <t>ИТОГО финансирование процессной части подпрограммы подпрограммы 3 «Обеспечение доступности предоставления жилищно-коммунальных услуг гражданам»</t>
  </si>
  <si>
    <t>ИТОГО финансирование подпрограммы подпрограммы 3 «Обеспечение доступности предоставления жилищно-коммунальных услуг гражданам»</t>
  </si>
  <si>
    <t>Количество семей, в отношении которых принято решение об оказании государственного содействия в улучшении жилищных условий при приобретении жилья в соответствии с условиями программы "Молодежи - доступное жилье", всего, в том числе:</t>
  </si>
  <si>
    <t xml:space="preserve">Вновь начинаемый объект 
Плановый срок УГЭ - 1 кв .2023 
ГК: от 21.12.2020 № 92/ок-20 с ООО "МегаМейд Проект", срок выполнения работ 30.05.2023.
</t>
  </si>
  <si>
    <t xml:space="preserve">По итогам 2020 года посредством получения социальных выплат в рамках целевых жилищных программ Санкт-Петербурга жилищные условия улучшили 4004 семьи, в том числе: 
в рамках программы "Молодежи - доступное жилье" - 449 семей; 
в рамках программы "Развитие долгосрочного жилищного кредитования в Санкт-Петербурге" - 308 семей; 
в рамках программы "Расселение коммунальных квартир в Санкт-Петербурге" - 775 семей; 
в рамках программы "Жилье работникам бюджетной сферы" - 1106 семей; 
в соответствии с постановлением Правительства Санкт-Петербурга от 28.03.2006 № 312 - 809 семей; 
в соответствии с постановлением Правительства Санкт-Петербурга от 24.04.2018 № 328 - 491 многодетная семья; 
в соответствии с постановлением Правительства Санкт-Петербурга от 15.06.2020 № 411 - 66 семей, имеющих детей-инвалидов. 
Помимо этого, 641 семья улучшила жилищные условия за счет приобретения квартир на условиях беспроцентной рассрочки и получения беспроцентных целевых жилищных займов, в том числе: 
в рамках программы "Молодежи - доступное жилье" 184 семьи приобрели квартиры на условиях беспроцентной рассрочки и 398 семей получили беспроцентные жилищные займы; 
в рамках программы "Жилье работникам бюджетной сферы" 59 семей получили возможность приобрести квартиры в рассрочку.                                                                                                                                                                                                
В 2020 году продолжены мероприятия по улучшению жилищных условий льготных категорий граждан, в том числе обеспечено улучшение жилищных условий 49 ветеранам Великой Отечественной войны, 509 детям-сиротам, 190 семьям, имеющим в своем составе граждан, страдающих тяжелыми формами хронических заболеваний, 622 многодетным семьям. 
В 2020 году заключено 9 договоров пожизненной ренты от имени Санкт-Петербурга с гражданами, достигшими 75-летнего возраста.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</si>
  <si>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Отклонение произошло в связи с вводом в эксплуатацию новых МКД в 2020 году и  активным заселением  льготной категорией граждан нового государственного фонда.</t>
  </si>
  <si>
    <t xml:space="preserve">Отклонение произошло в связи с вводом в эксплуатацию новых МКД в 2020 году </t>
  </si>
  <si>
    <t>Планировалось приобретение нового  пустующего государственного фонда, но  в связи со сложившейся эпидемиологической ситуацией связанной с распространением covid-19, государственная собственность оформлена не на весь фонд</t>
  </si>
  <si>
    <t>В.А.Борщев</t>
  </si>
  <si>
    <t xml:space="preserve">Председатель 
Жилищного комитета </t>
  </si>
  <si>
    <t xml:space="preserve">Количество семей, в отношении которых принято решение об оказании государственного содействия в улучшении жилищных условий в форме предоставления долгосрочных займов на оплату жилья на долгосрочной основе в соответствии с условиями программы «Молодежи – доступное жилье»
</t>
  </si>
  <si>
    <t xml:space="preserve">Количество семей, в отношении которых принято решение об оказании государственного содействия в улучшении жилищных условий в форме предоставления рассрочки на оплату жилья на долгосрочной основе в соответствии с условиями программы «Молодежи – доступное жилье»
</t>
  </si>
  <si>
    <t>Обеспечение предупреждения аварийных ситуаций и ликвидация их последствий в отношении объектов системы жизнеобеспечения населения</t>
  </si>
  <si>
    <t>количество предупрежденных аварийных ситуаций и ликвидаций их последствий в отношении объектов системы жизнеобеспечения населения</t>
  </si>
  <si>
    <t>Уточнение адресной программы на проведение работ по замене редукторов лифтовой лебедки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</si>
</sst>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\ _р_._-;\-* #,##0.00\ _р_._-;_-* &quot;-&quot;??\ _р_._-;_-@_-"/>
    <numFmt numFmtId="169" formatCode="#,##0_ ;\-#,##0\ "/>
    <numFmt numFmtId="170" formatCode="0.0;[Red]0.0"/>
    <numFmt numFmtId="171" formatCode="_-* #,##0.0\ _₽_-;\-* #,##0.0\ _₽_-;_-* &quot;-&quot;??\ _₽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宋体"/>
      <charset val="134"/>
    </font>
    <font>
      <b/>
      <sz val="8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50">
    <xf numFmtId="0" fontId="0" fillId="0" borderId="0"/>
    <xf numFmtId="9" fontId="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9" fillId="0" borderId="0"/>
    <xf numFmtId="0" fontId="12" fillId="0" borderId="0"/>
    <xf numFmtId="167" fontId="1" fillId="0" borderId="0" applyFont="0" applyFill="0" applyBorder="0" applyAlignment="0" applyProtection="0"/>
    <xf numFmtId="0" fontId="16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9" fillId="0" borderId="0"/>
    <xf numFmtId="0" fontId="20" fillId="0" borderId="0">
      <alignment vertical="center"/>
    </xf>
    <xf numFmtId="0" fontId="2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" fillId="0" borderId="0"/>
    <xf numFmtId="0" fontId="23" fillId="5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8" fillId="3" borderId="0">
      <alignment horizontal="center" vertical="center"/>
    </xf>
    <xf numFmtId="0" fontId="29" fillId="5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22" fillId="5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4" fillId="5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31" fillId="3" borderId="0">
      <alignment horizontal="left"/>
    </xf>
    <xf numFmtId="0" fontId="26" fillId="5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4" fillId="3" borderId="0">
      <alignment horizontal="left"/>
    </xf>
    <xf numFmtId="0" fontId="23" fillId="5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28" fillId="3" borderId="0">
      <alignment horizontal="left" vertical="top"/>
    </xf>
    <xf numFmtId="0" fontId="32" fillId="5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2" fillId="5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2" fillId="5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2" fillId="5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3" fillId="3" borderId="0">
      <alignment horizontal="right" vertical="top"/>
    </xf>
    <xf numFmtId="0" fontId="32" fillId="5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3" fillId="3" borderId="0">
      <alignment horizontal="center" vertical="top"/>
    </xf>
    <xf numFmtId="0" fontId="32" fillId="5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33" fillId="3" borderId="0">
      <alignment horizontal="left" vertical="top"/>
    </xf>
    <xf numFmtId="0" fontId="25" fillId="5" borderId="0">
      <alignment horizontal="right" vertical="top"/>
    </xf>
    <xf numFmtId="0" fontId="18" fillId="5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5" fillId="3" borderId="0">
      <alignment horizontal="right" vertical="top"/>
    </xf>
    <xf numFmtId="0" fontId="11" fillId="5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14" fillId="3" borderId="0">
      <alignment horizontal="right" vertical="top"/>
    </xf>
    <xf numFmtId="0" fontId="32" fillId="5" borderId="0">
      <alignment horizontal="right" vertical="top"/>
    </xf>
    <xf numFmtId="0" fontId="32" fillId="5" borderId="0">
      <alignment horizontal="right" vertical="top"/>
    </xf>
    <xf numFmtId="0" fontId="32" fillId="5" borderId="0">
      <alignment horizontal="center" vertical="top"/>
    </xf>
    <xf numFmtId="0" fontId="32" fillId="5" borderId="0">
      <alignment horizontal="right" vertical="top"/>
    </xf>
    <xf numFmtId="0" fontId="32" fillId="5" borderId="0">
      <alignment horizontal="center" vertical="top"/>
    </xf>
    <xf numFmtId="0" fontId="32" fillId="5" borderId="0">
      <alignment horizontal="left" vertical="top"/>
    </xf>
    <xf numFmtId="0" fontId="32" fillId="5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24" fillId="5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31" fillId="3" borderId="0">
      <alignment horizontal="center" vertical="top"/>
    </xf>
    <xf numFmtId="0" fontId="29" fillId="5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0" fillId="3" borderId="0">
      <alignment horizontal="center" vertical="center"/>
    </xf>
    <xf numFmtId="0" fontId="32" fillId="5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33" fillId="3" borderId="0">
      <alignment horizontal="center" vertical="center"/>
    </xf>
    <xf numFmtId="0" fontId="22" fillId="5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2" fillId="5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1" fillId="3" borderId="0">
      <alignment horizontal="center" vertical="center"/>
    </xf>
    <xf numFmtId="0" fontId="22" fillId="5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21" fillId="3" borderId="0">
      <alignment horizontal="center"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4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164" fontId="2" fillId="0" borderId="7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164" fontId="2" fillId="0" borderId="4" xfId="1" applyNumberFormat="1" applyFont="1" applyFill="1" applyBorder="1" applyAlignment="1">
      <alignment horizontal="center" vertical="top" wrapText="1"/>
    </xf>
    <xf numFmtId="164" fontId="2" fillId="0" borderId="1" xfId="1" applyNumberFormat="1" applyFont="1" applyFill="1" applyBorder="1" applyAlignment="1">
      <alignment horizontal="center" vertical="top" wrapText="1"/>
    </xf>
    <xf numFmtId="169" fontId="2" fillId="0" borderId="4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/>
    </xf>
    <xf numFmtId="3" fontId="6" fillId="2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5" fontId="8" fillId="2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center" vertical="top"/>
    </xf>
    <xf numFmtId="49" fontId="8" fillId="0" borderId="12" xfId="0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3" fontId="8" fillId="0" borderId="1" xfId="0" applyNumberFormat="1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10" xfId="0" applyNumberFormat="1" applyFont="1" applyFill="1" applyBorder="1" applyAlignment="1">
      <alignment horizontal="center" vertical="top"/>
    </xf>
    <xf numFmtId="49" fontId="8" fillId="0" borderId="3" xfId="0" applyNumberFormat="1" applyFont="1" applyFill="1" applyBorder="1" applyAlignment="1">
      <alignment horizontal="center" vertical="top"/>
    </xf>
    <xf numFmtId="3" fontId="8" fillId="0" borderId="2" xfId="0" applyNumberFormat="1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/>
    </xf>
    <xf numFmtId="4" fontId="8" fillId="0" borderId="1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165" fontId="8" fillId="0" borderId="2" xfId="0" applyNumberFormat="1" applyFont="1" applyFill="1" applyBorder="1" applyAlignment="1">
      <alignment horizontal="center" vertical="top"/>
    </xf>
    <xf numFmtId="165" fontId="8" fillId="0" borderId="3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3" fontId="8" fillId="0" borderId="1" xfId="0" applyNumberFormat="1" applyFont="1" applyFill="1" applyBorder="1" applyAlignment="1">
      <alignment horizontal="center" vertical="top" wrapText="1" shrinkToFit="1"/>
    </xf>
    <xf numFmtId="0" fontId="8" fillId="0" borderId="9" xfId="0" applyFont="1" applyFill="1" applyBorder="1" applyAlignment="1">
      <alignment horizontal="center" vertical="top" wrapText="1"/>
    </xf>
    <xf numFmtId="170" fontId="8" fillId="0" borderId="1" xfId="0" applyNumberFormat="1" applyFont="1" applyFill="1" applyBorder="1" applyAlignment="1">
      <alignment horizontal="center" vertical="top" wrapText="1"/>
    </xf>
    <xf numFmtId="164" fontId="8" fillId="0" borderId="12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 wrapText="1"/>
    </xf>
    <xf numFmtId="165" fontId="8" fillId="0" borderId="9" xfId="0" applyNumberFormat="1" applyFont="1" applyFill="1" applyBorder="1" applyAlignment="1">
      <alignment horizontal="center" vertical="top"/>
    </xf>
    <xf numFmtId="164" fontId="8" fillId="0" borderId="9" xfId="0" applyNumberFormat="1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165" fontId="8" fillId="0" borderId="12" xfId="0" applyNumberFormat="1" applyFont="1" applyFill="1" applyBorder="1" applyAlignment="1">
      <alignment horizontal="center" vertical="top"/>
    </xf>
    <xf numFmtId="0" fontId="8" fillId="0" borderId="1" xfId="6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165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165" fontId="8" fillId="0" borderId="10" xfId="0" applyNumberFormat="1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top"/>
    </xf>
    <xf numFmtId="0" fontId="8" fillId="0" borderId="1" xfId="6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4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3" fontId="8" fillId="0" borderId="4" xfId="3449" applyFont="1" applyFill="1" applyBorder="1" applyAlignment="1">
      <alignment horizontal="center" vertical="top"/>
    </xf>
    <xf numFmtId="165" fontId="8" fillId="0" borderId="1" xfId="23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3" fontId="8" fillId="0" borderId="1" xfId="23" applyNumberFormat="1" applyFont="1" applyFill="1" applyBorder="1" applyAlignment="1">
      <alignment horizontal="center" vertical="top"/>
    </xf>
    <xf numFmtId="164" fontId="8" fillId="0" borderId="3" xfId="0" applyNumberFormat="1" applyFont="1" applyFill="1" applyBorder="1" applyAlignment="1">
      <alignment horizontal="center" vertical="top"/>
    </xf>
    <xf numFmtId="3" fontId="8" fillId="0" borderId="1" xfId="6" applyNumberFormat="1" applyFont="1" applyFill="1" applyBorder="1" applyAlignment="1">
      <alignment horizontal="center" vertical="top"/>
    </xf>
    <xf numFmtId="164" fontId="8" fillId="0" borderId="11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/>
    </xf>
    <xf numFmtId="0" fontId="8" fillId="0" borderId="2" xfId="6" applyFont="1" applyFill="1" applyBorder="1" applyAlignment="1">
      <alignment horizontal="center" vertical="top"/>
    </xf>
    <xf numFmtId="165" fontId="8" fillId="0" borderId="1" xfId="6" applyNumberFormat="1" applyFont="1" applyFill="1" applyBorder="1" applyAlignment="1">
      <alignment horizontal="center" vertical="top"/>
    </xf>
    <xf numFmtId="0" fontId="8" fillId="0" borderId="7" xfId="6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/>
    </xf>
    <xf numFmtId="165" fontId="8" fillId="0" borderId="2" xfId="0" applyNumberFormat="1" applyFont="1" applyFill="1" applyBorder="1" applyAlignment="1">
      <alignment horizontal="center" vertical="top" wrapText="1"/>
    </xf>
    <xf numFmtId="0" fontId="8" fillId="0" borderId="13" xfId="6" applyFont="1" applyFill="1" applyBorder="1" applyAlignment="1">
      <alignment horizontal="center" vertical="top" wrapText="1"/>
    </xf>
    <xf numFmtId="165" fontId="8" fillId="0" borderId="13" xfId="6" applyNumberFormat="1" applyFont="1" applyFill="1" applyBorder="1" applyAlignment="1">
      <alignment horizontal="center" vertical="top" wrapText="1"/>
    </xf>
    <xf numFmtId="3" fontId="8" fillId="0" borderId="13" xfId="6" applyNumberFormat="1" applyFont="1" applyFill="1" applyBorder="1" applyAlignment="1">
      <alignment horizontal="center" vertical="top" wrapText="1"/>
    </xf>
    <xf numFmtId="49" fontId="8" fillId="0" borderId="2" xfId="6" applyNumberFormat="1" applyFont="1" applyFill="1" applyBorder="1" applyAlignment="1">
      <alignment horizontal="center" vertical="top" wrapText="1"/>
    </xf>
    <xf numFmtId="0" fontId="8" fillId="0" borderId="2" xfId="6" applyFont="1" applyFill="1" applyBorder="1" applyAlignment="1">
      <alignment horizontal="center" vertical="top" wrapText="1"/>
    </xf>
    <xf numFmtId="43" fontId="8" fillId="0" borderId="1" xfId="3449" applyFont="1" applyFill="1" applyBorder="1" applyAlignment="1">
      <alignment horizontal="center" vertical="top" wrapText="1"/>
    </xf>
    <xf numFmtId="0" fontId="8" fillId="0" borderId="1" xfId="3449" applyNumberFormat="1" applyFont="1" applyFill="1" applyBorder="1" applyAlignment="1">
      <alignment horizontal="center" vertical="top" wrapText="1"/>
    </xf>
    <xf numFmtId="3" fontId="8" fillId="0" borderId="1" xfId="3449" applyNumberFormat="1" applyFont="1" applyFill="1" applyBorder="1" applyAlignment="1">
      <alignment horizontal="center" vertical="top" wrapText="1"/>
    </xf>
    <xf numFmtId="43" fontId="8" fillId="0" borderId="1" xfId="3449" applyFont="1" applyFill="1" applyBorder="1" applyAlignment="1">
      <alignment horizontal="center" vertical="top"/>
    </xf>
    <xf numFmtId="41" fontId="8" fillId="0" borderId="1" xfId="3449" applyNumberFormat="1" applyFont="1" applyFill="1" applyBorder="1" applyAlignment="1">
      <alignment horizontal="center" vertical="top"/>
    </xf>
    <xf numFmtId="0" fontId="8" fillId="0" borderId="1" xfId="3449" applyNumberFormat="1" applyFont="1" applyFill="1" applyBorder="1" applyAlignment="1">
      <alignment horizontal="center" vertical="top"/>
    </xf>
    <xf numFmtId="4" fontId="8" fillId="0" borderId="1" xfId="3449" applyNumberFormat="1" applyFont="1" applyFill="1" applyBorder="1" applyAlignment="1">
      <alignment horizontal="center" vertical="top" wrapText="1"/>
    </xf>
    <xf numFmtId="165" fontId="8" fillId="0" borderId="1" xfId="3449" applyNumberFormat="1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 wrapText="1"/>
    </xf>
    <xf numFmtId="164" fontId="8" fillId="0" borderId="1" xfId="3449" applyNumberFormat="1" applyFont="1" applyFill="1" applyBorder="1" applyAlignment="1">
      <alignment horizontal="center" vertical="top" wrapText="1"/>
    </xf>
    <xf numFmtId="165" fontId="8" fillId="0" borderId="1" xfId="6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3" fontId="8" fillId="0" borderId="1" xfId="6" applyNumberFormat="1" applyFont="1" applyFill="1" applyBorder="1" applyAlignment="1">
      <alignment horizontal="center"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/>
    </xf>
    <xf numFmtId="165" fontId="8" fillId="0" borderId="1" xfId="3449" applyNumberFormat="1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/>
    </xf>
    <xf numFmtId="164" fontId="8" fillId="0" borderId="1" xfId="23" applyNumberFormat="1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/>
    </xf>
    <xf numFmtId="165" fontId="8" fillId="0" borderId="2" xfId="3449" applyNumberFormat="1" applyFont="1" applyFill="1" applyBorder="1" applyAlignment="1">
      <alignment horizontal="center" vertical="top"/>
    </xf>
    <xf numFmtId="2" fontId="8" fillId="0" borderId="2" xfId="0" applyNumberFormat="1" applyFont="1" applyFill="1" applyBorder="1" applyAlignment="1">
      <alignment horizontal="center" vertical="top"/>
    </xf>
    <xf numFmtId="1" fontId="8" fillId="0" borderId="1" xfId="23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/>
    </xf>
    <xf numFmtId="165" fontId="8" fillId="0" borderId="2" xfId="6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 wrapText="1"/>
    </xf>
    <xf numFmtId="164" fontId="15" fillId="0" borderId="1" xfId="0" applyNumberFormat="1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3" fontId="8" fillId="0" borderId="6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>
      <alignment horizontal="center" vertical="top" wrapText="1"/>
    </xf>
    <xf numFmtId="4" fontId="34" fillId="0" borderId="4" xfId="7" applyNumberFormat="1" applyFont="1" applyFill="1" applyBorder="1" applyAlignment="1">
      <alignment horizontal="center" vertical="top" wrapText="1"/>
    </xf>
    <xf numFmtId="4" fontId="34" fillId="0" borderId="1" xfId="7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49" fontId="8" fillId="0" borderId="7" xfId="0" applyNumberFormat="1" applyFont="1" applyFill="1" applyBorder="1" applyAlignment="1">
      <alignment horizontal="center" vertical="top" wrapText="1"/>
    </xf>
    <xf numFmtId="0" fontId="8" fillId="0" borderId="13" xfId="0" applyNumberFormat="1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/>
    </xf>
    <xf numFmtId="0" fontId="8" fillId="0" borderId="14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center" vertical="top"/>
    </xf>
    <xf numFmtId="0" fontId="8" fillId="0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3" xfId="6" applyFont="1" applyFill="1" applyBorder="1" applyAlignment="1">
      <alignment horizontal="center" vertical="top" wrapText="1"/>
    </xf>
    <xf numFmtId="0" fontId="8" fillId="0" borderId="4" xfId="6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center" vertical="top" wrapText="1"/>
    </xf>
    <xf numFmtId="49" fontId="8" fillId="0" borderId="1" xfId="5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164" fontId="34" fillId="0" borderId="1" xfId="9" applyNumberFormat="1" applyFont="1" applyFill="1" applyBorder="1" applyAlignment="1">
      <alignment horizontal="center" vertical="top" wrapText="1"/>
    </xf>
    <xf numFmtId="49" fontId="34" fillId="2" borderId="2" xfId="0" applyNumberFormat="1" applyFont="1" applyFill="1" applyBorder="1" applyAlignment="1">
      <alignment horizontal="center" vertical="top"/>
    </xf>
    <xf numFmtId="0" fontId="34" fillId="2" borderId="2" xfId="0" applyFont="1" applyFill="1" applyBorder="1" applyAlignment="1">
      <alignment horizontal="center" vertical="top" wrapText="1"/>
    </xf>
    <xf numFmtId="49" fontId="8" fillId="0" borderId="13" xfId="0" applyNumberFormat="1" applyFont="1" applyFill="1" applyBorder="1" applyAlignment="1">
      <alignment horizontal="center" vertical="top"/>
    </xf>
    <xf numFmtId="49" fontId="8" fillId="0" borderId="1" xfId="6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5" fontId="34" fillId="0" borderId="1" xfId="9" applyNumberFormat="1" applyFont="1" applyFill="1" applyBorder="1" applyAlignment="1">
      <alignment horizontal="center" vertical="top" wrapText="1"/>
    </xf>
    <xf numFmtId="171" fontId="8" fillId="0" borderId="1" xfId="3449" applyNumberFormat="1" applyFont="1" applyFill="1" applyBorder="1" applyAlignment="1">
      <alignment horizontal="center" vertical="top" wrapText="1"/>
    </xf>
    <xf numFmtId="171" fontId="8" fillId="0" borderId="1" xfId="3449" applyNumberFormat="1" applyFont="1" applyFill="1" applyBorder="1" applyAlignment="1">
      <alignment horizontal="center" vertical="top"/>
    </xf>
    <xf numFmtId="171" fontId="8" fillId="2" borderId="1" xfId="3449" applyNumberFormat="1" applyFont="1" applyFill="1" applyBorder="1" applyAlignment="1">
      <alignment horizontal="center" vertical="top"/>
    </xf>
    <xf numFmtId="165" fontId="8" fillId="2" borderId="1" xfId="0" applyNumberFormat="1" applyFont="1" applyFill="1" applyBorder="1" applyAlignment="1">
      <alignment horizontal="center" vertical="top" wrapText="1"/>
    </xf>
    <xf numFmtId="0" fontId="36" fillId="0" borderId="0" xfId="0" applyFont="1" applyAlignment="1">
      <alignment horizontal="left"/>
    </xf>
    <xf numFmtId="0" fontId="6" fillId="2" borderId="2" xfId="0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horizontal="center" vertical="top" wrapText="1" shrinkToFit="1"/>
    </xf>
    <xf numFmtId="164" fontId="6" fillId="2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0" fontId="2" fillId="2" borderId="3" xfId="6" applyFont="1" applyFill="1" applyBorder="1" applyAlignment="1">
      <alignment horizontal="center" vertical="top" wrapText="1"/>
    </xf>
    <xf numFmtId="0" fontId="2" fillId="2" borderId="2" xfId="6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6" fillId="2" borderId="6" xfId="0" applyFont="1" applyFill="1" applyBorder="1" applyAlignment="1">
      <alignment horizontal="center" vertical="top" wrapText="1"/>
    </xf>
    <xf numFmtId="0" fontId="26" fillId="2" borderId="9" xfId="0" applyFont="1" applyFill="1" applyBorder="1" applyAlignment="1">
      <alignment horizontal="center" vertical="top" wrapText="1"/>
    </xf>
    <xf numFmtId="0" fontId="26" fillId="2" borderId="7" xfId="0" applyFont="1" applyFill="1" applyBorder="1" applyAlignment="1">
      <alignment horizontal="center" vertical="top" wrapText="1"/>
    </xf>
    <xf numFmtId="16" fontId="2" fillId="2" borderId="2" xfId="6" applyNumberFormat="1" applyFont="1" applyFill="1" applyBorder="1" applyAlignment="1">
      <alignment horizontal="center" vertical="top"/>
    </xf>
    <xf numFmtId="16" fontId="2" fillId="2" borderId="3" xfId="6" applyNumberFormat="1" applyFont="1" applyFill="1" applyBorder="1" applyAlignment="1">
      <alignment horizontal="center" vertical="top"/>
    </xf>
    <xf numFmtId="0" fontId="2" fillId="2" borderId="4" xfId="6" applyFont="1" applyFill="1" applyBorder="1" applyAlignment="1">
      <alignment horizontal="center" vertical="top" wrapText="1"/>
    </xf>
    <xf numFmtId="49" fontId="2" fillId="2" borderId="3" xfId="6" applyNumberFormat="1" applyFont="1" applyFill="1" applyBorder="1" applyAlignment="1">
      <alignment horizontal="center" vertical="top"/>
    </xf>
    <xf numFmtId="0" fontId="2" fillId="2" borderId="2" xfId="6" applyFont="1" applyFill="1" applyBorder="1" applyAlignment="1">
      <alignment horizontal="center" vertical="top"/>
    </xf>
    <xf numFmtId="0" fontId="2" fillId="2" borderId="3" xfId="6" applyFont="1" applyFill="1" applyBorder="1" applyAlignment="1">
      <alignment horizontal="center" vertical="top"/>
    </xf>
    <xf numFmtId="49" fontId="2" fillId="2" borderId="2" xfId="6" applyNumberFormat="1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4" fillId="2" borderId="2" xfId="0" applyFont="1" applyFill="1" applyBorder="1" applyAlignment="1">
      <alignment horizontal="center" vertical="top" wrapText="1"/>
    </xf>
    <xf numFmtId="0" fontId="34" fillId="2" borderId="4" xfId="0" applyFont="1" applyFill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0" fontId="34" fillId="2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top"/>
    </xf>
    <xf numFmtId="164" fontId="6" fillId="0" borderId="3" xfId="0" applyNumberFormat="1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3" fontId="8" fillId="0" borderId="2" xfId="0" applyNumberFormat="1" applyFont="1" applyFill="1" applyBorder="1" applyAlignment="1">
      <alignment horizontal="center" vertical="top"/>
    </xf>
    <xf numFmtId="3" fontId="8" fillId="0" borderId="4" xfId="0" applyNumberFormat="1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49" fontId="8" fillId="0" borderId="3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165" fontId="8" fillId="0" borderId="2" xfId="0" applyNumberFormat="1" applyFont="1" applyFill="1" applyBorder="1" applyAlignment="1">
      <alignment horizontal="center" vertical="top"/>
    </xf>
    <xf numFmtId="165" fontId="8" fillId="0" borderId="4" xfId="0" applyNumberFormat="1" applyFont="1" applyFill="1" applyBorder="1" applyAlignment="1">
      <alignment horizontal="center" vertical="top"/>
    </xf>
    <xf numFmtId="164" fontId="8" fillId="0" borderId="3" xfId="0" applyNumberFormat="1" applyFont="1" applyFill="1" applyBorder="1" applyAlignment="1">
      <alignment horizontal="center" vertical="top"/>
    </xf>
    <xf numFmtId="165" fontId="8" fillId="0" borderId="3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center" vertical="top"/>
    </xf>
    <xf numFmtId="0" fontId="8" fillId="0" borderId="2" xfId="6" applyFont="1" applyFill="1" applyBorder="1" applyAlignment="1">
      <alignment horizontal="center" vertical="top" wrapText="1"/>
    </xf>
    <xf numFmtId="0" fontId="8" fillId="0" borderId="4" xfId="6" applyFont="1" applyFill="1" applyBorder="1" applyAlignment="1">
      <alignment horizontal="center" vertical="top" wrapText="1"/>
    </xf>
    <xf numFmtId="165" fontId="8" fillId="0" borderId="2" xfId="3449" applyNumberFormat="1" applyFont="1" applyFill="1" applyBorder="1" applyAlignment="1">
      <alignment horizontal="center" vertical="top"/>
    </xf>
    <xf numFmtId="49" fontId="8" fillId="0" borderId="2" xfId="6" applyNumberFormat="1" applyFont="1" applyFill="1" applyBorder="1" applyAlignment="1">
      <alignment horizontal="center" vertical="top"/>
    </xf>
    <xf numFmtId="49" fontId="8" fillId="0" borderId="3" xfId="6" applyNumberFormat="1" applyFont="1" applyFill="1" applyBorder="1" applyAlignment="1">
      <alignment horizontal="center" vertical="top"/>
    </xf>
    <xf numFmtId="49" fontId="8" fillId="0" borderId="4" xfId="6" applyNumberFormat="1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49" fontId="8" fillId="0" borderId="6" xfId="0" applyNumberFormat="1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8" fillId="0" borderId="4" xfId="0" applyNumberFormat="1" applyFont="1" applyFill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3" xfId="6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Fill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49" fontId="8" fillId="0" borderId="2" xfId="6" applyNumberFormat="1" applyFont="1" applyFill="1" applyBorder="1" applyAlignment="1">
      <alignment horizontal="center" vertical="top" wrapText="1"/>
    </xf>
    <xf numFmtId="49" fontId="8" fillId="0" borderId="3" xfId="6" applyNumberFormat="1" applyFont="1" applyFill="1" applyBorder="1" applyAlignment="1">
      <alignment horizontal="center" vertical="top" wrapText="1"/>
    </xf>
    <xf numFmtId="49" fontId="8" fillId="0" borderId="4" xfId="6" applyNumberFormat="1" applyFont="1" applyFill="1" applyBorder="1" applyAlignment="1">
      <alignment horizontal="center" vertical="top" wrapText="1"/>
    </xf>
    <xf numFmtId="165" fontId="8" fillId="0" borderId="3" xfId="3449" applyNumberFormat="1" applyFont="1" applyFill="1" applyBorder="1" applyAlignment="1">
      <alignment horizontal="center" vertical="top"/>
    </xf>
    <xf numFmtId="165" fontId="8" fillId="0" borderId="4" xfId="3449" applyNumberFormat="1" applyFont="1" applyFill="1" applyBorder="1" applyAlignment="1">
      <alignment horizontal="center" vertical="top"/>
    </xf>
    <xf numFmtId="165" fontId="8" fillId="0" borderId="3" xfId="0" applyNumberFormat="1" applyFont="1" applyFill="1" applyBorder="1" applyAlignment="1">
      <alignment horizontal="center" vertical="top" wrapText="1"/>
    </xf>
    <xf numFmtId="0" fontId="36" fillId="0" borderId="0" xfId="0" applyFont="1" applyAlignment="1">
      <alignment horizontal="left" wrapText="1"/>
    </xf>
    <xf numFmtId="0" fontId="36" fillId="0" borderId="0" xfId="0" applyFont="1" applyAlignment="1">
      <alignment horizontal="left"/>
    </xf>
    <xf numFmtId="49" fontId="35" fillId="0" borderId="1" xfId="0" applyNumberFormat="1" applyFont="1" applyFill="1" applyBorder="1" applyAlignment="1">
      <alignment horizontal="center" vertical="top" wrapText="1"/>
    </xf>
    <xf numFmtId="164" fontId="35" fillId="0" borderId="6" xfId="0" applyNumberFormat="1" applyFont="1" applyFill="1" applyBorder="1" applyAlignment="1">
      <alignment horizontal="center" vertical="top"/>
    </xf>
    <xf numFmtId="164" fontId="35" fillId="0" borderId="9" xfId="0" applyNumberFormat="1" applyFont="1" applyFill="1" applyBorder="1" applyAlignment="1">
      <alignment horizontal="center" vertical="top"/>
    </xf>
    <xf numFmtId="164" fontId="35" fillId="0" borderId="7" xfId="0" applyNumberFormat="1" applyFont="1" applyFill="1" applyBorder="1" applyAlignment="1">
      <alignment horizontal="center" vertical="top"/>
    </xf>
    <xf numFmtId="2" fontId="8" fillId="0" borderId="2" xfId="0" applyNumberFormat="1" applyFont="1" applyFill="1" applyBorder="1" applyAlignment="1">
      <alignment horizontal="center" vertical="top"/>
    </xf>
    <xf numFmtId="2" fontId="8" fillId="0" borderId="4" xfId="0" applyNumberFormat="1" applyFont="1" applyFill="1" applyBorder="1" applyAlignment="1">
      <alignment horizontal="center" vertical="top"/>
    </xf>
  </cellXfs>
  <cellStyles count="3450">
    <cellStyle name="S0" xfId="34"/>
    <cellStyle name="S0 10" xfId="35"/>
    <cellStyle name="S0 100" xfId="36"/>
    <cellStyle name="S0 101" xfId="37"/>
    <cellStyle name="S0 102" xfId="38"/>
    <cellStyle name="S0 103" xfId="39"/>
    <cellStyle name="S0 104" xfId="40"/>
    <cellStyle name="S0 105" xfId="41"/>
    <cellStyle name="S0 106" xfId="42"/>
    <cellStyle name="S0 107" xfId="43"/>
    <cellStyle name="S0 108" xfId="44"/>
    <cellStyle name="S0 109" xfId="45"/>
    <cellStyle name="S0 11" xfId="46"/>
    <cellStyle name="S0 110" xfId="47"/>
    <cellStyle name="S0 111" xfId="48"/>
    <cellStyle name="S0 112" xfId="49"/>
    <cellStyle name="S0 113" xfId="50"/>
    <cellStyle name="S0 114" xfId="51"/>
    <cellStyle name="S0 115" xfId="52"/>
    <cellStyle name="S0 116" xfId="53"/>
    <cellStyle name="S0 117" xfId="54"/>
    <cellStyle name="S0 118" xfId="55"/>
    <cellStyle name="S0 119" xfId="56"/>
    <cellStyle name="S0 12" xfId="57"/>
    <cellStyle name="S0 120" xfId="58"/>
    <cellStyle name="S0 121" xfId="59"/>
    <cellStyle name="S0 122" xfId="60"/>
    <cellStyle name="S0 123" xfId="61"/>
    <cellStyle name="S0 124" xfId="62"/>
    <cellStyle name="S0 125" xfId="63"/>
    <cellStyle name="S0 126" xfId="64"/>
    <cellStyle name="S0 127" xfId="65"/>
    <cellStyle name="S0 128" xfId="66"/>
    <cellStyle name="S0 129" xfId="67"/>
    <cellStyle name="S0 13" xfId="68"/>
    <cellStyle name="S0 130" xfId="69"/>
    <cellStyle name="S0 131" xfId="70"/>
    <cellStyle name="S0 132" xfId="71"/>
    <cellStyle name="S0 133" xfId="72"/>
    <cellStyle name="S0 134" xfId="73"/>
    <cellStyle name="S0 135" xfId="74"/>
    <cellStyle name="S0 136" xfId="75"/>
    <cellStyle name="S0 137" xfId="76"/>
    <cellStyle name="S0 138" xfId="77"/>
    <cellStyle name="S0 139" xfId="78"/>
    <cellStyle name="S0 14" xfId="79"/>
    <cellStyle name="S0 140" xfId="80"/>
    <cellStyle name="S0 141" xfId="81"/>
    <cellStyle name="S0 142" xfId="82"/>
    <cellStyle name="S0 143" xfId="83"/>
    <cellStyle name="S0 144" xfId="84"/>
    <cellStyle name="S0 145" xfId="85"/>
    <cellStyle name="S0 146" xfId="86"/>
    <cellStyle name="S0 147" xfId="87"/>
    <cellStyle name="S0 148" xfId="88"/>
    <cellStyle name="S0 149" xfId="89"/>
    <cellStyle name="S0 15" xfId="90"/>
    <cellStyle name="S0 150" xfId="91"/>
    <cellStyle name="S0 151" xfId="92"/>
    <cellStyle name="S0 152" xfId="93"/>
    <cellStyle name="S0 153" xfId="94"/>
    <cellStyle name="S0 154" xfId="95"/>
    <cellStyle name="S0 155" xfId="96"/>
    <cellStyle name="S0 156" xfId="97"/>
    <cellStyle name="S0 157" xfId="98"/>
    <cellStyle name="S0 158" xfId="99"/>
    <cellStyle name="S0 159" xfId="100"/>
    <cellStyle name="S0 16" xfId="101"/>
    <cellStyle name="S0 160" xfId="102"/>
    <cellStyle name="S0 161" xfId="103"/>
    <cellStyle name="S0 162" xfId="104"/>
    <cellStyle name="S0 17" xfId="105"/>
    <cellStyle name="S0 18" xfId="106"/>
    <cellStyle name="S0 19" xfId="107"/>
    <cellStyle name="S0 2" xfId="108"/>
    <cellStyle name="S0 20" xfId="109"/>
    <cellStyle name="S0 21" xfId="110"/>
    <cellStyle name="S0 22" xfId="111"/>
    <cellStyle name="S0 23" xfId="112"/>
    <cellStyle name="S0 24" xfId="113"/>
    <cellStyle name="S0 25" xfId="114"/>
    <cellStyle name="S0 26" xfId="115"/>
    <cellStyle name="S0 27" xfId="116"/>
    <cellStyle name="S0 28" xfId="117"/>
    <cellStyle name="S0 29" xfId="118"/>
    <cellStyle name="S0 3" xfId="119"/>
    <cellStyle name="S0 30" xfId="120"/>
    <cellStyle name="S0 31" xfId="121"/>
    <cellStyle name="S0 32" xfId="122"/>
    <cellStyle name="S0 33" xfId="123"/>
    <cellStyle name="S0 34" xfId="124"/>
    <cellStyle name="S0 35" xfId="125"/>
    <cellStyle name="S0 36" xfId="126"/>
    <cellStyle name="S0 37" xfId="127"/>
    <cellStyle name="S0 38" xfId="128"/>
    <cellStyle name="S0 39" xfId="129"/>
    <cellStyle name="S0 4" xfId="130"/>
    <cellStyle name="S0 40" xfId="131"/>
    <cellStyle name="S0 41" xfId="132"/>
    <cellStyle name="S0 42" xfId="133"/>
    <cellStyle name="S0 43" xfId="134"/>
    <cellStyle name="S0 44" xfId="135"/>
    <cellStyle name="S0 45" xfId="136"/>
    <cellStyle name="S0 46" xfId="137"/>
    <cellStyle name="S0 47" xfId="138"/>
    <cellStyle name="S0 48" xfId="139"/>
    <cellStyle name="S0 49" xfId="140"/>
    <cellStyle name="S0 5" xfId="141"/>
    <cellStyle name="S0 50" xfId="142"/>
    <cellStyle name="S0 51" xfId="143"/>
    <cellStyle name="S0 52" xfId="144"/>
    <cellStyle name="S0 53" xfId="145"/>
    <cellStyle name="S0 54" xfId="146"/>
    <cellStyle name="S0 55" xfId="147"/>
    <cellStyle name="S0 56" xfId="148"/>
    <cellStyle name="S0 57" xfId="149"/>
    <cellStyle name="S0 58" xfId="150"/>
    <cellStyle name="S0 59" xfId="151"/>
    <cellStyle name="S0 6" xfId="152"/>
    <cellStyle name="S0 60" xfId="153"/>
    <cellStyle name="S0 61" xfId="154"/>
    <cellStyle name="S0 62" xfId="155"/>
    <cellStyle name="S0 63" xfId="156"/>
    <cellStyle name="S0 64" xfId="157"/>
    <cellStyle name="S0 65" xfId="158"/>
    <cellStyle name="S0 66" xfId="159"/>
    <cellStyle name="S0 67" xfId="160"/>
    <cellStyle name="S0 68" xfId="161"/>
    <cellStyle name="S0 69" xfId="162"/>
    <cellStyle name="S0 7" xfId="163"/>
    <cellStyle name="S0 70" xfId="164"/>
    <cellStyle name="S0 71" xfId="165"/>
    <cellStyle name="S0 72" xfId="166"/>
    <cellStyle name="S0 73" xfId="167"/>
    <cellStyle name="S0 74" xfId="168"/>
    <cellStyle name="S0 75" xfId="169"/>
    <cellStyle name="S0 76" xfId="170"/>
    <cellStyle name="S0 77" xfId="171"/>
    <cellStyle name="S0 78" xfId="172"/>
    <cellStyle name="S0 79" xfId="173"/>
    <cellStyle name="S0 8" xfId="174"/>
    <cellStyle name="S0 80" xfId="175"/>
    <cellStyle name="S0 81" xfId="176"/>
    <cellStyle name="S0 82" xfId="177"/>
    <cellStyle name="S0 83" xfId="178"/>
    <cellStyle name="S0 84" xfId="179"/>
    <cellStyle name="S0 85" xfId="180"/>
    <cellStyle name="S0 86" xfId="181"/>
    <cellStyle name="S0 87" xfId="182"/>
    <cellStyle name="S0 88" xfId="183"/>
    <cellStyle name="S0 89" xfId="184"/>
    <cellStyle name="S0 9" xfId="185"/>
    <cellStyle name="S0 90" xfId="186"/>
    <cellStyle name="S0 91" xfId="187"/>
    <cellStyle name="S0 92" xfId="188"/>
    <cellStyle name="S0 93" xfId="189"/>
    <cellStyle name="S0 94" xfId="190"/>
    <cellStyle name="S0 95" xfId="191"/>
    <cellStyle name="S0 96" xfId="192"/>
    <cellStyle name="S0 97" xfId="193"/>
    <cellStyle name="S0 98" xfId="194"/>
    <cellStyle name="S0 99" xfId="195"/>
    <cellStyle name="S1" xfId="196"/>
    <cellStyle name="S1 10" xfId="197"/>
    <cellStyle name="S1 100" xfId="198"/>
    <cellStyle name="S1 101" xfId="199"/>
    <cellStyle name="S1 102" xfId="200"/>
    <cellStyle name="S1 103" xfId="201"/>
    <cellStyle name="S1 104" xfId="202"/>
    <cellStyle name="S1 105" xfId="203"/>
    <cellStyle name="S1 106" xfId="204"/>
    <cellStyle name="S1 107" xfId="205"/>
    <cellStyle name="S1 108" xfId="206"/>
    <cellStyle name="S1 109" xfId="207"/>
    <cellStyle name="S1 11" xfId="208"/>
    <cellStyle name="S1 110" xfId="209"/>
    <cellStyle name="S1 111" xfId="210"/>
    <cellStyle name="S1 112" xfId="211"/>
    <cellStyle name="S1 113" xfId="212"/>
    <cellStyle name="S1 114" xfId="213"/>
    <cellStyle name="S1 115" xfId="214"/>
    <cellStyle name="S1 116" xfId="215"/>
    <cellStyle name="S1 117" xfId="216"/>
    <cellStyle name="S1 118" xfId="217"/>
    <cellStyle name="S1 119" xfId="218"/>
    <cellStyle name="S1 12" xfId="219"/>
    <cellStyle name="S1 120" xfId="220"/>
    <cellStyle name="S1 121" xfId="221"/>
    <cellStyle name="S1 122" xfId="222"/>
    <cellStyle name="S1 123" xfId="223"/>
    <cellStyle name="S1 124" xfId="224"/>
    <cellStyle name="S1 125" xfId="225"/>
    <cellStyle name="S1 126" xfId="226"/>
    <cellStyle name="S1 127" xfId="227"/>
    <cellStyle name="S1 128" xfId="228"/>
    <cellStyle name="S1 129" xfId="229"/>
    <cellStyle name="S1 13" xfId="230"/>
    <cellStyle name="S1 130" xfId="231"/>
    <cellStyle name="S1 131" xfId="232"/>
    <cellStyle name="S1 132" xfId="233"/>
    <cellStyle name="S1 133" xfId="234"/>
    <cellStyle name="S1 134" xfId="235"/>
    <cellStyle name="S1 135" xfId="236"/>
    <cellStyle name="S1 136" xfId="237"/>
    <cellStyle name="S1 137" xfId="238"/>
    <cellStyle name="S1 138" xfId="239"/>
    <cellStyle name="S1 139" xfId="240"/>
    <cellStyle name="S1 14" xfId="241"/>
    <cellStyle name="S1 140" xfId="242"/>
    <cellStyle name="S1 141" xfId="243"/>
    <cellStyle name="S1 142" xfId="244"/>
    <cellStyle name="S1 143" xfId="245"/>
    <cellStyle name="S1 144" xfId="246"/>
    <cellStyle name="S1 145" xfId="247"/>
    <cellStyle name="S1 146" xfId="248"/>
    <cellStyle name="S1 147" xfId="249"/>
    <cellStyle name="S1 148" xfId="250"/>
    <cellStyle name="S1 149" xfId="251"/>
    <cellStyle name="S1 15" xfId="252"/>
    <cellStyle name="S1 150" xfId="253"/>
    <cellStyle name="S1 151" xfId="254"/>
    <cellStyle name="S1 152" xfId="255"/>
    <cellStyle name="S1 153" xfId="256"/>
    <cellStyle name="S1 154" xfId="257"/>
    <cellStyle name="S1 155" xfId="258"/>
    <cellStyle name="S1 156" xfId="259"/>
    <cellStyle name="S1 157" xfId="260"/>
    <cellStyle name="S1 158" xfId="261"/>
    <cellStyle name="S1 159" xfId="262"/>
    <cellStyle name="S1 16" xfId="263"/>
    <cellStyle name="S1 160" xfId="264"/>
    <cellStyle name="S1 161" xfId="265"/>
    <cellStyle name="S1 162" xfId="266"/>
    <cellStyle name="S1 17" xfId="267"/>
    <cellStyle name="S1 18" xfId="268"/>
    <cellStyle name="S1 19" xfId="269"/>
    <cellStyle name="S1 2" xfId="270"/>
    <cellStyle name="S1 20" xfId="271"/>
    <cellStyle name="S1 21" xfId="272"/>
    <cellStyle name="S1 22" xfId="273"/>
    <cellStyle name="S1 23" xfId="274"/>
    <cellStyle name="S1 24" xfId="275"/>
    <cellStyle name="S1 25" xfId="276"/>
    <cellStyle name="S1 26" xfId="277"/>
    <cellStyle name="S1 27" xfId="278"/>
    <cellStyle name="S1 28" xfId="279"/>
    <cellStyle name="S1 29" xfId="280"/>
    <cellStyle name="S1 3" xfId="281"/>
    <cellStyle name="S1 30" xfId="282"/>
    <cellStyle name="S1 31" xfId="283"/>
    <cellStyle name="S1 32" xfId="284"/>
    <cellStyle name="S1 33" xfId="285"/>
    <cellStyle name="S1 34" xfId="286"/>
    <cellStyle name="S1 35" xfId="287"/>
    <cellStyle name="S1 36" xfId="288"/>
    <cellStyle name="S1 37" xfId="289"/>
    <cellStyle name="S1 38" xfId="290"/>
    <cellStyle name="S1 39" xfId="291"/>
    <cellStyle name="S1 4" xfId="292"/>
    <cellStyle name="S1 40" xfId="293"/>
    <cellStyle name="S1 41" xfId="294"/>
    <cellStyle name="S1 42" xfId="295"/>
    <cellStyle name="S1 43" xfId="296"/>
    <cellStyle name="S1 44" xfId="297"/>
    <cellStyle name="S1 45" xfId="298"/>
    <cellStyle name="S1 46" xfId="299"/>
    <cellStyle name="S1 47" xfId="300"/>
    <cellStyle name="S1 48" xfId="301"/>
    <cellStyle name="S1 49" xfId="302"/>
    <cellStyle name="S1 5" xfId="303"/>
    <cellStyle name="S1 50" xfId="304"/>
    <cellStyle name="S1 51" xfId="305"/>
    <cellStyle name="S1 52" xfId="306"/>
    <cellStyle name="S1 53" xfId="307"/>
    <cellStyle name="S1 54" xfId="308"/>
    <cellStyle name="S1 55" xfId="309"/>
    <cellStyle name="S1 56" xfId="310"/>
    <cellStyle name="S1 57" xfId="311"/>
    <cellStyle name="S1 58" xfId="312"/>
    <cellStyle name="S1 59" xfId="313"/>
    <cellStyle name="S1 6" xfId="314"/>
    <cellStyle name="S1 60" xfId="315"/>
    <cellStyle name="S1 61" xfId="316"/>
    <cellStyle name="S1 62" xfId="317"/>
    <cellStyle name="S1 63" xfId="318"/>
    <cellStyle name="S1 64" xfId="319"/>
    <cellStyle name="S1 65" xfId="320"/>
    <cellStyle name="S1 66" xfId="321"/>
    <cellStyle name="S1 67" xfId="322"/>
    <cellStyle name="S1 68" xfId="323"/>
    <cellStyle name="S1 69" xfId="324"/>
    <cellStyle name="S1 7" xfId="325"/>
    <cellStyle name="S1 70" xfId="326"/>
    <cellStyle name="S1 71" xfId="327"/>
    <cellStyle name="S1 72" xfId="328"/>
    <cellStyle name="S1 73" xfId="329"/>
    <cellStyle name="S1 74" xfId="330"/>
    <cellStyle name="S1 75" xfId="331"/>
    <cellStyle name="S1 76" xfId="332"/>
    <cellStyle name="S1 77" xfId="333"/>
    <cellStyle name="S1 78" xfId="334"/>
    <cellStyle name="S1 79" xfId="335"/>
    <cellStyle name="S1 8" xfId="336"/>
    <cellStyle name="S1 80" xfId="337"/>
    <cellStyle name="S1 81" xfId="338"/>
    <cellStyle name="S1 82" xfId="339"/>
    <cellStyle name="S1 83" xfId="340"/>
    <cellStyle name="S1 84" xfId="341"/>
    <cellStyle name="S1 85" xfId="342"/>
    <cellStyle name="S1 86" xfId="343"/>
    <cellStyle name="S1 87" xfId="344"/>
    <cellStyle name="S1 88" xfId="345"/>
    <cellStyle name="S1 89" xfId="346"/>
    <cellStyle name="S1 9" xfId="347"/>
    <cellStyle name="S1 90" xfId="348"/>
    <cellStyle name="S1 91" xfId="349"/>
    <cellStyle name="S1 92" xfId="350"/>
    <cellStyle name="S1 93" xfId="351"/>
    <cellStyle name="S1 94" xfId="352"/>
    <cellStyle name="S1 95" xfId="353"/>
    <cellStyle name="S1 96" xfId="354"/>
    <cellStyle name="S1 97" xfId="355"/>
    <cellStyle name="S1 98" xfId="356"/>
    <cellStyle name="S1 99" xfId="357"/>
    <cellStyle name="S10" xfId="358"/>
    <cellStyle name="S10 10" xfId="359"/>
    <cellStyle name="S10 100" xfId="360"/>
    <cellStyle name="S10 101" xfId="361"/>
    <cellStyle name="S10 102" xfId="362"/>
    <cellStyle name="S10 103" xfId="363"/>
    <cellStyle name="S10 104" xfId="364"/>
    <cellStyle name="S10 105" xfId="365"/>
    <cellStyle name="S10 106" xfId="366"/>
    <cellStyle name="S10 107" xfId="367"/>
    <cellStyle name="S10 108" xfId="368"/>
    <cellStyle name="S10 109" xfId="369"/>
    <cellStyle name="S10 11" xfId="370"/>
    <cellStyle name="S10 110" xfId="371"/>
    <cellStyle name="S10 111" xfId="372"/>
    <cellStyle name="S10 112" xfId="373"/>
    <cellStyle name="S10 113" xfId="374"/>
    <cellStyle name="S10 114" xfId="375"/>
    <cellStyle name="S10 115" xfId="376"/>
    <cellStyle name="S10 116" xfId="377"/>
    <cellStyle name="S10 117" xfId="378"/>
    <cellStyle name="S10 118" xfId="379"/>
    <cellStyle name="S10 119" xfId="380"/>
    <cellStyle name="S10 12" xfId="381"/>
    <cellStyle name="S10 120" xfId="382"/>
    <cellStyle name="S10 121" xfId="383"/>
    <cellStyle name="S10 122" xfId="384"/>
    <cellStyle name="S10 123" xfId="385"/>
    <cellStyle name="S10 124" xfId="386"/>
    <cellStyle name="S10 125" xfId="387"/>
    <cellStyle name="S10 126" xfId="388"/>
    <cellStyle name="S10 127" xfId="389"/>
    <cellStyle name="S10 128" xfId="390"/>
    <cellStyle name="S10 129" xfId="391"/>
    <cellStyle name="S10 13" xfId="392"/>
    <cellStyle name="S10 130" xfId="393"/>
    <cellStyle name="S10 131" xfId="394"/>
    <cellStyle name="S10 132" xfId="395"/>
    <cellStyle name="S10 133" xfId="396"/>
    <cellStyle name="S10 134" xfId="397"/>
    <cellStyle name="S10 135" xfId="398"/>
    <cellStyle name="S10 136" xfId="399"/>
    <cellStyle name="S10 137" xfId="400"/>
    <cellStyle name="S10 138" xfId="401"/>
    <cellStyle name="S10 139" xfId="402"/>
    <cellStyle name="S10 14" xfId="403"/>
    <cellStyle name="S10 140" xfId="404"/>
    <cellStyle name="S10 141" xfId="405"/>
    <cellStyle name="S10 142" xfId="406"/>
    <cellStyle name="S10 143" xfId="407"/>
    <cellStyle name="S10 144" xfId="408"/>
    <cellStyle name="S10 145" xfId="409"/>
    <cellStyle name="S10 146" xfId="410"/>
    <cellStyle name="S10 147" xfId="411"/>
    <cellStyle name="S10 148" xfId="412"/>
    <cellStyle name="S10 149" xfId="413"/>
    <cellStyle name="S10 15" xfId="414"/>
    <cellStyle name="S10 150" xfId="415"/>
    <cellStyle name="S10 151" xfId="416"/>
    <cellStyle name="S10 152" xfId="417"/>
    <cellStyle name="S10 153" xfId="418"/>
    <cellStyle name="S10 154" xfId="419"/>
    <cellStyle name="S10 155" xfId="420"/>
    <cellStyle name="S10 156" xfId="421"/>
    <cellStyle name="S10 157" xfId="422"/>
    <cellStyle name="S10 158" xfId="423"/>
    <cellStyle name="S10 159" xfId="424"/>
    <cellStyle name="S10 16" xfId="425"/>
    <cellStyle name="S10 160" xfId="426"/>
    <cellStyle name="S10 161" xfId="427"/>
    <cellStyle name="S10 162" xfId="428"/>
    <cellStyle name="S10 17" xfId="429"/>
    <cellStyle name="S10 18" xfId="430"/>
    <cellStyle name="S10 19" xfId="431"/>
    <cellStyle name="S10 2" xfId="432"/>
    <cellStyle name="S10 20" xfId="433"/>
    <cellStyle name="S10 21" xfId="434"/>
    <cellStyle name="S10 22" xfId="435"/>
    <cellStyle name="S10 23" xfId="436"/>
    <cellStyle name="S10 24" xfId="437"/>
    <cellStyle name="S10 25" xfId="438"/>
    <cellStyle name="S10 26" xfId="439"/>
    <cellStyle name="S10 27" xfId="440"/>
    <cellStyle name="S10 28" xfId="441"/>
    <cellStyle name="S10 29" xfId="442"/>
    <cellStyle name="S10 3" xfId="443"/>
    <cellStyle name="S10 30" xfId="444"/>
    <cellStyle name="S10 31" xfId="445"/>
    <cellStyle name="S10 32" xfId="446"/>
    <cellStyle name="S10 33" xfId="447"/>
    <cellStyle name="S10 34" xfId="448"/>
    <cellStyle name="S10 35" xfId="449"/>
    <cellStyle name="S10 36" xfId="450"/>
    <cellStyle name="S10 37" xfId="451"/>
    <cellStyle name="S10 38" xfId="452"/>
    <cellStyle name="S10 39" xfId="453"/>
    <cellStyle name="S10 4" xfId="454"/>
    <cellStyle name="S10 40" xfId="455"/>
    <cellStyle name="S10 41" xfId="456"/>
    <cellStyle name="S10 42" xfId="457"/>
    <cellStyle name="S10 43" xfId="458"/>
    <cellStyle name="S10 44" xfId="459"/>
    <cellStyle name="S10 45" xfId="460"/>
    <cellStyle name="S10 46" xfId="461"/>
    <cellStyle name="S10 47" xfId="462"/>
    <cellStyle name="S10 48" xfId="463"/>
    <cellStyle name="S10 49" xfId="464"/>
    <cellStyle name="S10 5" xfId="465"/>
    <cellStyle name="S10 50" xfId="466"/>
    <cellStyle name="S10 51" xfId="467"/>
    <cellStyle name="S10 52" xfId="468"/>
    <cellStyle name="S10 53" xfId="469"/>
    <cellStyle name="S10 54" xfId="470"/>
    <cellStyle name="S10 55" xfId="471"/>
    <cellStyle name="S10 56" xfId="472"/>
    <cellStyle name="S10 57" xfId="473"/>
    <cellStyle name="S10 58" xfId="474"/>
    <cellStyle name="S10 59" xfId="475"/>
    <cellStyle name="S10 6" xfId="476"/>
    <cellStyle name="S10 60" xfId="477"/>
    <cellStyle name="S10 61" xfId="478"/>
    <cellStyle name="S10 62" xfId="479"/>
    <cellStyle name="S10 63" xfId="480"/>
    <cellStyle name="S10 64" xfId="481"/>
    <cellStyle name="S10 65" xfId="482"/>
    <cellStyle name="S10 66" xfId="483"/>
    <cellStyle name="S10 67" xfId="484"/>
    <cellStyle name="S10 68" xfId="485"/>
    <cellStyle name="S10 69" xfId="486"/>
    <cellStyle name="S10 7" xfId="487"/>
    <cellStyle name="S10 70" xfId="488"/>
    <cellStyle name="S10 71" xfId="489"/>
    <cellStyle name="S10 72" xfId="490"/>
    <cellStyle name="S10 73" xfId="491"/>
    <cellStyle name="S10 74" xfId="492"/>
    <cellStyle name="S10 75" xfId="493"/>
    <cellStyle name="S10 76" xfId="494"/>
    <cellStyle name="S10 77" xfId="495"/>
    <cellStyle name="S10 78" xfId="496"/>
    <cellStyle name="S10 79" xfId="497"/>
    <cellStyle name="S10 8" xfId="498"/>
    <cellStyle name="S10 80" xfId="499"/>
    <cellStyle name="S10 81" xfId="500"/>
    <cellStyle name="S10 82" xfId="501"/>
    <cellStyle name="S10 83" xfId="502"/>
    <cellStyle name="S10 84" xfId="503"/>
    <cellStyle name="S10 85" xfId="504"/>
    <cellStyle name="S10 86" xfId="505"/>
    <cellStyle name="S10 87" xfId="506"/>
    <cellStyle name="S10 88" xfId="507"/>
    <cellStyle name="S10 89" xfId="508"/>
    <cellStyle name="S10 9" xfId="509"/>
    <cellStyle name="S10 90" xfId="510"/>
    <cellStyle name="S10 91" xfId="511"/>
    <cellStyle name="S10 92" xfId="512"/>
    <cellStyle name="S10 93" xfId="513"/>
    <cellStyle name="S10 94" xfId="514"/>
    <cellStyle name="S10 95" xfId="515"/>
    <cellStyle name="S10 96" xfId="516"/>
    <cellStyle name="S10 97" xfId="517"/>
    <cellStyle name="S10 98" xfId="518"/>
    <cellStyle name="S10 99" xfId="519"/>
    <cellStyle name="S11" xfId="520"/>
    <cellStyle name="S11 10" xfId="521"/>
    <cellStyle name="S11 100" xfId="522"/>
    <cellStyle name="S11 101" xfId="523"/>
    <cellStyle name="S11 102" xfId="524"/>
    <cellStyle name="S11 103" xfId="525"/>
    <cellStyle name="S11 104" xfId="526"/>
    <cellStyle name="S11 105" xfId="527"/>
    <cellStyle name="S11 106" xfId="528"/>
    <cellStyle name="S11 107" xfId="529"/>
    <cellStyle name="S11 108" xfId="530"/>
    <cellStyle name="S11 109" xfId="531"/>
    <cellStyle name="S11 11" xfId="532"/>
    <cellStyle name="S11 110" xfId="533"/>
    <cellStyle name="S11 111" xfId="534"/>
    <cellStyle name="S11 112" xfId="535"/>
    <cellStyle name="S11 113" xfId="536"/>
    <cellStyle name="S11 114" xfId="537"/>
    <cellStyle name="S11 115" xfId="538"/>
    <cellStyle name="S11 116" xfId="539"/>
    <cellStyle name="S11 117" xfId="540"/>
    <cellStyle name="S11 118" xfId="541"/>
    <cellStyle name="S11 119" xfId="542"/>
    <cellStyle name="S11 12" xfId="543"/>
    <cellStyle name="S11 120" xfId="544"/>
    <cellStyle name="S11 121" xfId="545"/>
    <cellStyle name="S11 122" xfId="546"/>
    <cellStyle name="S11 123" xfId="547"/>
    <cellStyle name="S11 124" xfId="548"/>
    <cellStyle name="S11 125" xfId="549"/>
    <cellStyle name="S11 126" xfId="550"/>
    <cellStyle name="S11 127" xfId="551"/>
    <cellStyle name="S11 128" xfId="552"/>
    <cellStyle name="S11 129" xfId="553"/>
    <cellStyle name="S11 13" xfId="554"/>
    <cellStyle name="S11 130" xfId="555"/>
    <cellStyle name="S11 131" xfId="556"/>
    <cellStyle name="S11 132" xfId="557"/>
    <cellStyle name="S11 133" xfId="558"/>
    <cellStyle name="S11 134" xfId="559"/>
    <cellStyle name="S11 135" xfId="560"/>
    <cellStyle name="S11 136" xfId="561"/>
    <cellStyle name="S11 137" xfId="562"/>
    <cellStyle name="S11 138" xfId="563"/>
    <cellStyle name="S11 139" xfId="564"/>
    <cellStyle name="S11 14" xfId="565"/>
    <cellStyle name="S11 140" xfId="566"/>
    <cellStyle name="S11 141" xfId="567"/>
    <cellStyle name="S11 142" xfId="568"/>
    <cellStyle name="S11 143" xfId="569"/>
    <cellStyle name="S11 144" xfId="570"/>
    <cellStyle name="S11 145" xfId="571"/>
    <cellStyle name="S11 146" xfId="572"/>
    <cellStyle name="S11 147" xfId="573"/>
    <cellStyle name="S11 148" xfId="574"/>
    <cellStyle name="S11 149" xfId="575"/>
    <cellStyle name="S11 15" xfId="576"/>
    <cellStyle name="S11 150" xfId="577"/>
    <cellStyle name="S11 151" xfId="578"/>
    <cellStyle name="S11 152" xfId="579"/>
    <cellStyle name="S11 153" xfId="580"/>
    <cellStyle name="S11 154" xfId="581"/>
    <cellStyle name="S11 155" xfId="582"/>
    <cellStyle name="S11 156" xfId="583"/>
    <cellStyle name="S11 157" xfId="584"/>
    <cellStyle name="S11 158" xfId="585"/>
    <cellStyle name="S11 159" xfId="586"/>
    <cellStyle name="S11 16" xfId="587"/>
    <cellStyle name="S11 160" xfId="588"/>
    <cellStyle name="S11 161" xfId="589"/>
    <cellStyle name="S11 162" xfId="590"/>
    <cellStyle name="S11 17" xfId="591"/>
    <cellStyle name="S11 18" xfId="592"/>
    <cellStyle name="S11 19" xfId="593"/>
    <cellStyle name="S11 2" xfId="594"/>
    <cellStyle name="S11 20" xfId="595"/>
    <cellStyle name="S11 21" xfId="596"/>
    <cellStyle name="S11 22" xfId="597"/>
    <cellStyle name="S11 23" xfId="598"/>
    <cellStyle name="S11 24" xfId="599"/>
    <cellStyle name="S11 25" xfId="600"/>
    <cellStyle name="S11 26" xfId="601"/>
    <cellStyle name="S11 27" xfId="602"/>
    <cellStyle name="S11 28" xfId="603"/>
    <cellStyle name="S11 29" xfId="604"/>
    <cellStyle name="S11 3" xfId="605"/>
    <cellStyle name="S11 30" xfId="606"/>
    <cellStyle name="S11 31" xfId="607"/>
    <cellStyle name="S11 32" xfId="608"/>
    <cellStyle name="S11 33" xfId="609"/>
    <cellStyle name="S11 34" xfId="610"/>
    <cellStyle name="S11 35" xfId="611"/>
    <cellStyle name="S11 36" xfId="612"/>
    <cellStyle name="S11 37" xfId="613"/>
    <cellStyle name="S11 38" xfId="614"/>
    <cellStyle name="S11 39" xfId="615"/>
    <cellStyle name="S11 4" xfId="616"/>
    <cellStyle name="S11 40" xfId="617"/>
    <cellStyle name="S11 41" xfId="618"/>
    <cellStyle name="S11 42" xfId="619"/>
    <cellStyle name="S11 43" xfId="620"/>
    <cellStyle name="S11 44" xfId="621"/>
    <cellStyle name="S11 45" xfId="622"/>
    <cellStyle name="S11 46" xfId="623"/>
    <cellStyle name="S11 47" xfId="624"/>
    <cellStyle name="S11 48" xfId="625"/>
    <cellStyle name="S11 49" xfId="626"/>
    <cellStyle name="S11 5" xfId="627"/>
    <cellStyle name="S11 50" xfId="628"/>
    <cellStyle name="S11 51" xfId="629"/>
    <cellStyle name="S11 52" xfId="630"/>
    <cellStyle name="S11 53" xfId="631"/>
    <cellStyle name="S11 54" xfId="632"/>
    <cellStyle name="S11 55" xfId="633"/>
    <cellStyle name="S11 56" xfId="634"/>
    <cellStyle name="S11 57" xfId="635"/>
    <cellStyle name="S11 58" xfId="636"/>
    <cellStyle name="S11 59" xfId="637"/>
    <cellStyle name="S11 6" xfId="638"/>
    <cellStyle name="S11 60" xfId="639"/>
    <cellStyle name="S11 61" xfId="640"/>
    <cellStyle name="S11 62" xfId="641"/>
    <cellStyle name="S11 63" xfId="642"/>
    <cellStyle name="S11 64" xfId="643"/>
    <cellStyle name="S11 65" xfId="644"/>
    <cellStyle name="S11 66" xfId="645"/>
    <cellStyle name="S11 67" xfId="646"/>
    <cellStyle name="S11 68" xfId="647"/>
    <cellStyle name="S11 69" xfId="648"/>
    <cellStyle name="S11 7" xfId="649"/>
    <cellStyle name="S11 70" xfId="650"/>
    <cellStyle name="S11 71" xfId="651"/>
    <cellStyle name="S11 72" xfId="652"/>
    <cellStyle name="S11 73" xfId="653"/>
    <cellStyle name="S11 74" xfId="654"/>
    <cellStyle name="S11 75" xfId="655"/>
    <cellStyle name="S11 76" xfId="656"/>
    <cellStyle name="S11 77" xfId="657"/>
    <cellStyle name="S11 78" xfId="658"/>
    <cellStyle name="S11 79" xfId="659"/>
    <cellStyle name="S11 8" xfId="660"/>
    <cellStyle name="S11 80" xfId="661"/>
    <cellStyle name="S11 81" xfId="662"/>
    <cellStyle name="S11 82" xfId="663"/>
    <cellStyle name="S11 83" xfId="664"/>
    <cellStyle name="S11 84" xfId="665"/>
    <cellStyle name="S11 85" xfId="666"/>
    <cellStyle name="S11 86" xfId="667"/>
    <cellStyle name="S11 87" xfId="668"/>
    <cellStyle name="S11 88" xfId="669"/>
    <cellStyle name="S11 89" xfId="670"/>
    <cellStyle name="S11 9" xfId="671"/>
    <cellStyle name="S11 90" xfId="672"/>
    <cellStyle name="S11 91" xfId="673"/>
    <cellStyle name="S11 92" xfId="674"/>
    <cellStyle name="S11 93" xfId="675"/>
    <cellStyle name="S11 94" xfId="676"/>
    <cellStyle name="S11 95" xfId="677"/>
    <cellStyle name="S11 96" xfId="678"/>
    <cellStyle name="S11 97" xfId="679"/>
    <cellStyle name="S11 98" xfId="680"/>
    <cellStyle name="S11 99" xfId="681"/>
    <cellStyle name="S12" xfId="682"/>
    <cellStyle name="S12 10" xfId="683"/>
    <cellStyle name="S12 100" xfId="684"/>
    <cellStyle name="S12 101" xfId="685"/>
    <cellStyle name="S12 102" xfId="686"/>
    <cellStyle name="S12 103" xfId="687"/>
    <cellStyle name="S12 104" xfId="688"/>
    <cellStyle name="S12 105" xfId="689"/>
    <cellStyle name="S12 106" xfId="690"/>
    <cellStyle name="S12 107" xfId="691"/>
    <cellStyle name="S12 108" xfId="692"/>
    <cellStyle name="S12 109" xfId="693"/>
    <cellStyle name="S12 11" xfId="694"/>
    <cellStyle name="S12 110" xfId="695"/>
    <cellStyle name="S12 111" xfId="696"/>
    <cellStyle name="S12 112" xfId="697"/>
    <cellStyle name="S12 113" xfId="698"/>
    <cellStyle name="S12 114" xfId="699"/>
    <cellStyle name="S12 115" xfId="700"/>
    <cellStyle name="S12 116" xfId="701"/>
    <cellStyle name="S12 117" xfId="702"/>
    <cellStyle name="S12 118" xfId="703"/>
    <cellStyle name="S12 119" xfId="704"/>
    <cellStyle name="S12 12" xfId="705"/>
    <cellStyle name="S12 120" xfId="706"/>
    <cellStyle name="S12 121" xfId="707"/>
    <cellStyle name="S12 122" xfId="708"/>
    <cellStyle name="S12 123" xfId="709"/>
    <cellStyle name="S12 124" xfId="710"/>
    <cellStyle name="S12 125" xfId="711"/>
    <cellStyle name="S12 126" xfId="712"/>
    <cellStyle name="S12 127" xfId="713"/>
    <cellStyle name="S12 128" xfId="714"/>
    <cellStyle name="S12 129" xfId="715"/>
    <cellStyle name="S12 13" xfId="716"/>
    <cellStyle name="S12 130" xfId="717"/>
    <cellStyle name="S12 131" xfId="718"/>
    <cellStyle name="S12 132" xfId="719"/>
    <cellStyle name="S12 133" xfId="720"/>
    <cellStyle name="S12 134" xfId="721"/>
    <cellStyle name="S12 135" xfId="722"/>
    <cellStyle name="S12 136" xfId="723"/>
    <cellStyle name="S12 137" xfId="724"/>
    <cellStyle name="S12 138" xfId="725"/>
    <cellStyle name="S12 139" xfId="726"/>
    <cellStyle name="S12 14" xfId="727"/>
    <cellStyle name="S12 140" xfId="728"/>
    <cellStyle name="S12 141" xfId="729"/>
    <cellStyle name="S12 142" xfId="730"/>
    <cellStyle name="S12 143" xfId="731"/>
    <cellStyle name="S12 144" xfId="732"/>
    <cellStyle name="S12 145" xfId="733"/>
    <cellStyle name="S12 146" xfId="734"/>
    <cellStyle name="S12 147" xfId="735"/>
    <cellStyle name="S12 148" xfId="736"/>
    <cellStyle name="S12 149" xfId="737"/>
    <cellStyle name="S12 15" xfId="738"/>
    <cellStyle name="S12 150" xfId="739"/>
    <cellStyle name="S12 151" xfId="740"/>
    <cellStyle name="S12 152" xfId="741"/>
    <cellStyle name="S12 153" xfId="742"/>
    <cellStyle name="S12 154" xfId="743"/>
    <cellStyle name="S12 155" xfId="744"/>
    <cellStyle name="S12 156" xfId="745"/>
    <cellStyle name="S12 157" xfId="746"/>
    <cellStyle name="S12 158" xfId="747"/>
    <cellStyle name="S12 159" xfId="748"/>
    <cellStyle name="S12 16" xfId="749"/>
    <cellStyle name="S12 160" xfId="750"/>
    <cellStyle name="S12 161" xfId="751"/>
    <cellStyle name="S12 162" xfId="752"/>
    <cellStyle name="S12 17" xfId="753"/>
    <cellStyle name="S12 18" xfId="754"/>
    <cellStyle name="S12 19" xfId="755"/>
    <cellStyle name="S12 2" xfId="756"/>
    <cellStyle name="S12 20" xfId="757"/>
    <cellStyle name="S12 21" xfId="758"/>
    <cellStyle name="S12 22" xfId="759"/>
    <cellStyle name="S12 23" xfId="760"/>
    <cellStyle name="S12 24" xfId="761"/>
    <cellStyle name="S12 25" xfId="762"/>
    <cellStyle name="S12 26" xfId="763"/>
    <cellStyle name="S12 27" xfId="764"/>
    <cellStyle name="S12 28" xfId="765"/>
    <cellStyle name="S12 29" xfId="766"/>
    <cellStyle name="S12 3" xfId="767"/>
    <cellStyle name="S12 30" xfId="768"/>
    <cellStyle name="S12 31" xfId="769"/>
    <cellStyle name="S12 32" xfId="770"/>
    <cellStyle name="S12 33" xfId="771"/>
    <cellStyle name="S12 34" xfId="772"/>
    <cellStyle name="S12 35" xfId="773"/>
    <cellStyle name="S12 36" xfId="774"/>
    <cellStyle name="S12 37" xfId="775"/>
    <cellStyle name="S12 38" xfId="776"/>
    <cellStyle name="S12 39" xfId="777"/>
    <cellStyle name="S12 4" xfId="778"/>
    <cellStyle name="S12 40" xfId="779"/>
    <cellStyle name="S12 41" xfId="780"/>
    <cellStyle name="S12 42" xfId="781"/>
    <cellStyle name="S12 43" xfId="782"/>
    <cellStyle name="S12 44" xfId="783"/>
    <cellStyle name="S12 45" xfId="784"/>
    <cellStyle name="S12 46" xfId="785"/>
    <cellStyle name="S12 47" xfId="786"/>
    <cellStyle name="S12 48" xfId="787"/>
    <cellStyle name="S12 49" xfId="788"/>
    <cellStyle name="S12 5" xfId="789"/>
    <cellStyle name="S12 50" xfId="790"/>
    <cellStyle name="S12 51" xfId="791"/>
    <cellStyle name="S12 52" xfId="792"/>
    <cellStyle name="S12 53" xfId="793"/>
    <cellStyle name="S12 54" xfId="794"/>
    <cellStyle name="S12 55" xfId="795"/>
    <cellStyle name="S12 56" xfId="796"/>
    <cellStyle name="S12 57" xfId="797"/>
    <cellStyle name="S12 58" xfId="798"/>
    <cellStyle name="S12 59" xfId="799"/>
    <cellStyle name="S12 6" xfId="800"/>
    <cellStyle name="S12 60" xfId="801"/>
    <cellStyle name="S12 61" xfId="802"/>
    <cellStyle name="S12 62" xfId="803"/>
    <cellStyle name="S12 63" xfId="804"/>
    <cellStyle name="S12 64" xfId="805"/>
    <cellStyle name="S12 65" xfId="806"/>
    <cellStyle name="S12 66" xfId="807"/>
    <cellStyle name="S12 67" xfId="808"/>
    <cellStyle name="S12 68" xfId="809"/>
    <cellStyle name="S12 69" xfId="810"/>
    <cellStyle name="S12 7" xfId="811"/>
    <cellStyle name="S12 70" xfId="812"/>
    <cellStyle name="S12 71" xfId="813"/>
    <cellStyle name="S12 72" xfId="814"/>
    <cellStyle name="S12 73" xfId="815"/>
    <cellStyle name="S12 74" xfId="816"/>
    <cellStyle name="S12 75" xfId="817"/>
    <cellStyle name="S12 76" xfId="818"/>
    <cellStyle name="S12 77" xfId="819"/>
    <cellStyle name="S12 78" xfId="820"/>
    <cellStyle name="S12 79" xfId="821"/>
    <cellStyle name="S12 8" xfId="822"/>
    <cellStyle name="S12 80" xfId="823"/>
    <cellStyle name="S12 81" xfId="824"/>
    <cellStyle name="S12 82" xfId="825"/>
    <cellStyle name="S12 83" xfId="826"/>
    <cellStyle name="S12 84" xfId="827"/>
    <cellStyle name="S12 85" xfId="828"/>
    <cellStyle name="S12 86" xfId="829"/>
    <cellStyle name="S12 87" xfId="830"/>
    <cellStyle name="S12 88" xfId="831"/>
    <cellStyle name="S12 89" xfId="832"/>
    <cellStyle name="S12 9" xfId="833"/>
    <cellStyle name="S12 90" xfId="834"/>
    <cellStyle name="S12 91" xfId="835"/>
    <cellStyle name="S12 92" xfId="836"/>
    <cellStyle name="S12 93" xfId="837"/>
    <cellStyle name="S12 94" xfId="838"/>
    <cellStyle name="S12 95" xfId="839"/>
    <cellStyle name="S12 96" xfId="840"/>
    <cellStyle name="S12 97" xfId="841"/>
    <cellStyle name="S12 98" xfId="842"/>
    <cellStyle name="S12 99" xfId="843"/>
    <cellStyle name="S13" xfId="844"/>
    <cellStyle name="S13 10" xfId="845"/>
    <cellStyle name="S13 100" xfId="846"/>
    <cellStyle name="S13 101" xfId="847"/>
    <cellStyle name="S13 102" xfId="848"/>
    <cellStyle name="S13 103" xfId="849"/>
    <cellStyle name="S13 104" xfId="850"/>
    <cellStyle name="S13 105" xfId="851"/>
    <cellStyle name="S13 106" xfId="852"/>
    <cellStyle name="S13 107" xfId="853"/>
    <cellStyle name="S13 108" xfId="854"/>
    <cellStyle name="S13 109" xfId="855"/>
    <cellStyle name="S13 11" xfId="856"/>
    <cellStyle name="S13 110" xfId="857"/>
    <cellStyle name="S13 111" xfId="858"/>
    <cellStyle name="S13 112" xfId="859"/>
    <cellStyle name="S13 113" xfId="860"/>
    <cellStyle name="S13 114" xfId="861"/>
    <cellStyle name="S13 115" xfId="862"/>
    <cellStyle name="S13 116" xfId="863"/>
    <cellStyle name="S13 117" xfId="864"/>
    <cellStyle name="S13 118" xfId="865"/>
    <cellStyle name="S13 119" xfId="866"/>
    <cellStyle name="S13 12" xfId="867"/>
    <cellStyle name="S13 120" xfId="868"/>
    <cellStyle name="S13 121" xfId="869"/>
    <cellStyle name="S13 122" xfId="870"/>
    <cellStyle name="S13 123" xfId="871"/>
    <cellStyle name="S13 124" xfId="872"/>
    <cellStyle name="S13 125" xfId="873"/>
    <cellStyle name="S13 126" xfId="874"/>
    <cellStyle name="S13 127" xfId="875"/>
    <cellStyle name="S13 128" xfId="876"/>
    <cellStyle name="S13 129" xfId="877"/>
    <cellStyle name="S13 13" xfId="878"/>
    <cellStyle name="S13 130" xfId="879"/>
    <cellStyle name="S13 131" xfId="880"/>
    <cellStyle name="S13 132" xfId="881"/>
    <cellStyle name="S13 133" xfId="882"/>
    <cellStyle name="S13 134" xfId="883"/>
    <cellStyle name="S13 135" xfId="884"/>
    <cellStyle name="S13 136" xfId="885"/>
    <cellStyle name="S13 137" xfId="886"/>
    <cellStyle name="S13 138" xfId="887"/>
    <cellStyle name="S13 139" xfId="888"/>
    <cellStyle name="S13 14" xfId="889"/>
    <cellStyle name="S13 140" xfId="890"/>
    <cellStyle name="S13 141" xfId="891"/>
    <cellStyle name="S13 142" xfId="892"/>
    <cellStyle name="S13 143" xfId="893"/>
    <cellStyle name="S13 144" xfId="894"/>
    <cellStyle name="S13 145" xfId="895"/>
    <cellStyle name="S13 146" xfId="896"/>
    <cellStyle name="S13 147" xfId="897"/>
    <cellStyle name="S13 148" xfId="898"/>
    <cellStyle name="S13 149" xfId="899"/>
    <cellStyle name="S13 15" xfId="900"/>
    <cellStyle name="S13 150" xfId="901"/>
    <cellStyle name="S13 151" xfId="902"/>
    <cellStyle name="S13 152" xfId="903"/>
    <cellStyle name="S13 153" xfId="904"/>
    <cellStyle name="S13 154" xfId="905"/>
    <cellStyle name="S13 155" xfId="906"/>
    <cellStyle name="S13 156" xfId="907"/>
    <cellStyle name="S13 157" xfId="908"/>
    <cellStyle name="S13 158" xfId="909"/>
    <cellStyle name="S13 159" xfId="910"/>
    <cellStyle name="S13 16" xfId="911"/>
    <cellStyle name="S13 160" xfId="912"/>
    <cellStyle name="S13 161" xfId="913"/>
    <cellStyle name="S13 162" xfId="914"/>
    <cellStyle name="S13 17" xfId="915"/>
    <cellStyle name="S13 18" xfId="916"/>
    <cellStyle name="S13 19" xfId="917"/>
    <cellStyle name="S13 2" xfId="918"/>
    <cellStyle name="S13 20" xfId="919"/>
    <cellStyle name="S13 21" xfId="920"/>
    <cellStyle name="S13 22" xfId="921"/>
    <cellStyle name="S13 23" xfId="922"/>
    <cellStyle name="S13 24" xfId="923"/>
    <cellStyle name="S13 25" xfId="924"/>
    <cellStyle name="S13 26" xfId="925"/>
    <cellStyle name="S13 27" xfId="926"/>
    <cellStyle name="S13 28" xfId="927"/>
    <cellStyle name="S13 29" xfId="928"/>
    <cellStyle name="S13 3" xfId="929"/>
    <cellStyle name="S13 30" xfId="930"/>
    <cellStyle name="S13 31" xfId="931"/>
    <cellStyle name="S13 32" xfId="932"/>
    <cellStyle name="S13 33" xfId="933"/>
    <cellStyle name="S13 34" xfId="934"/>
    <cellStyle name="S13 35" xfId="935"/>
    <cellStyle name="S13 36" xfId="936"/>
    <cellStyle name="S13 37" xfId="937"/>
    <cellStyle name="S13 38" xfId="938"/>
    <cellStyle name="S13 39" xfId="939"/>
    <cellStyle name="S13 4" xfId="940"/>
    <cellStyle name="S13 40" xfId="941"/>
    <cellStyle name="S13 41" xfId="942"/>
    <cellStyle name="S13 42" xfId="943"/>
    <cellStyle name="S13 43" xfId="944"/>
    <cellStyle name="S13 44" xfId="945"/>
    <cellStyle name="S13 45" xfId="946"/>
    <cellStyle name="S13 46" xfId="947"/>
    <cellStyle name="S13 47" xfId="948"/>
    <cellStyle name="S13 48" xfId="949"/>
    <cellStyle name="S13 49" xfId="950"/>
    <cellStyle name="S13 5" xfId="951"/>
    <cellStyle name="S13 50" xfId="952"/>
    <cellStyle name="S13 51" xfId="953"/>
    <cellStyle name="S13 52" xfId="954"/>
    <cellStyle name="S13 53" xfId="955"/>
    <cellStyle name="S13 54" xfId="956"/>
    <cellStyle name="S13 55" xfId="957"/>
    <cellStyle name="S13 56" xfId="958"/>
    <cellStyle name="S13 57" xfId="959"/>
    <cellStyle name="S13 58" xfId="960"/>
    <cellStyle name="S13 59" xfId="961"/>
    <cellStyle name="S13 6" xfId="962"/>
    <cellStyle name="S13 60" xfId="963"/>
    <cellStyle name="S13 61" xfId="964"/>
    <cellStyle name="S13 62" xfId="965"/>
    <cellStyle name="S13 63" xfId="966"/>
    <cellStyle name="S13 64" xfId="967"/>
    <cellStyle name="S13 65" xfId="968"/>
    <cellStyle name="S13 66" xfId="969"/>
    <cellStyle name="S13 67" xfId="970"/>
    <cellStyle name="S13 68" xfId="971"/>
    <cellStyle name="S13 69" xfId="972"/>
    <cellStyle name="S13 7" xfId="973"/>
    <cellStyle name="S13 70" xfId="974"/>
    <cellStyle name="S13 71" xfId="975"/>
    <cellStyle name="S13 72" xfId="976"/>
    <cellStyle name="S13 73" xfId="977"/>
    <cellStyle name="S13 74" xfId="978"/>
    <cellStyle name="S13 75" xfId="979"/>
    <cellStyle name="S13 76" xfId="980"/>
    <cellStyle name="S13 77" xfId="981"/>
    <cellStyle name="S13 78" xfId="982"/>
    <cellStyle name="S13 79" xfId="983"/>
    <cellStyle name="S13 8" xfId="984"/>
    <cellStyle name="S13 80" xfId="985"/>
    <cellStyle name="S13 81" xfId="986"/>
    <cellStyle name="S13 82" xfId="987"/>
    <cellStyle name="S13 83" xfId="988"/>
    <cellStyle name="S13 84" xfId="989"/>
    <cellStyle name="S13 85" xfId="990"/>
    <cellStyle name="S13 86" xfId="991"/>
    <cellStyle name="S13 87" xfId="992"/>
    <cellStyle name="S13 88" xfId="993"/>
    <cellStyle name="S13 89" xfId="994"/>
    <cellStyle name="S13 9" xfId="995"/>
    <cellStyle name="S13 90" xfId="996"/>
    <cellStyle name="S13 91" xfId="997"/>
    <cellStyle name="S13 92" xfId="998"/>
    <cellStyle name="S13 93" xfId="999"/>
    <cellStyle name="S13 94" xfId="1000"/>
    <cellStyle name="S13 95" xfId="1001"/>
    <cellStyle name="S13 96" xfId="1002"/>
    <cellStyle name="S13 97" xfId="1003"/>
    <cellStyle name="S13 98" xfId="1004"/>
    <cellStyle name="S13 99" xfId="1005"/>
    <cellStyle name="S14" xfId="1006"/>
    <cellStyle name="S14 10" xfId="1007"/>
    <cellStyle name="S14 100" xfId="1008"/>
    <cellStyle name="S14 101" xfId="1009"/>
    <cellStyle name="S14 102" xfId="1010"/>
    <cellStyle name="S14 103" xfId="1011"/>
    <cellStyle name="S14 104" xfId="1012"/>
    <cellStyle name="S14 105" xfId="1013"/>
    <cellStyle name="S14 106" xfId="1014"/>
    <cellStyle name="S14 107" xfId="1015"/>
    <cellStyle name="S14 108" xfId="1016"/>
    <cellStyle name="S14 109" xfId="1017"/>
    <cellStyle name="S14 11" xfId="1018"/>
    <cellStyle name="S14 110" xfId="1019"/>
    <cellStyle name="S14 111" xfId="1020"/>
    <cellStyle name="S14 112" xfId="1021"/>
    <cellStyle name="S14 113" xfId="1022"/>
    <cellStyle name="S14 114" xfId="1023"/>
    <cellStyle name="S14 115" xfId="1024"/>
    <cellStyle name="S14 116" xfId="1025"/>
    <cellStyle name="S14 117" xfId="1026"/>
    <cellStyle name="S14 118" xfId="1027"/>
    <cellStyle name="S14 119" xfId="1028"/>
    <cellStyle name="S14 12" xfId="1029"/>
    <cellStyle name="S14 120" xfId="1030"/>
    <cellStyle name="S14 121" xfId="1031"/>
    <cellStyle name="S14 122" xfId="1032"/>
    <cellStyle name="S14 123" xfId="1033"/>
    <cellStyle name="S14 124" xfId="1034"/>
    <cellStyle name="S14 125" xfId="1035"/>
    <cellStyle name="S14 126" xfId="1036"/>
    <cellStyle name="S14 127" xfId="1037"/>
    <cellStyle name="S14 128" xfId="1038"/>
    <cellStyle name="S14 129" xfId="1039"/>
    <cellStyle name="S14 13" xfId="1040"/>
    <cellStyle name="S14 130" xfId="1041"/>
    <cellStyle name="S14 131" xfId="1042"/>
    <cellStyle name="S14 132" xfId="1043"/>
    <cellStyle name="S14 133" xfId="1044"/>
    <cellStyle name="S14 134" xfId="1045"/>
    <cellStyle name="S14 135" xfId="1046"/>
    <cellStyle name="S14 136" xfId="1047"/>
    <cellStyle name="S14 137" xfId="1048"/>
    <cellStyle name="S14 138" xfId="1049"/>
    <cellStyle name="S14 139" xfId="1050"/>
    <cellStyle name="S14 14" xfId="1051"/>
    <cellStyle name="S14 140" xfId="1052"/>
    <cellStyle name="S14 141" xfId="1053"/>
    <cellStyle name="S14 142" xfId="1054"/>
    <cellStyle name="S14 143" xfId="1055"/>
    <cellStyle name="S14 144" xfId="1056"/>
    <cellStyle name="S14 145" xfId="1057"/>
    <cellStyle name="S14 146" xfId="1058"/>
    <cellStyle name="S14 147" xfId="1059"/>
    <cellStyle name="S14 148" xfId="1060"/>
    <cellStyle name="S14 149" xfId="1061"/>
    <cellStyle name="S14 15" xfId="1062"/>
    <cellStyle name="S14 150" xfId="1063"/>
    <cellStyle name="S14 151" xfId="1064"/>
    <cellStyle name="S14 152" xfId="1065"/>
    <cellStyle name="S14 153" xfId="1066"/>
    <cellStyle name="S14 154" xfId="1067"/>
    <cellStyle name="S14 155" xfId="1068"/>
    <cellStyle name="S14 156" xfId="1069"/>
    <cellStyle name="S14 157" xfId="1070"/>
    <cellStyle name="S14 158" xfId="1071"/>
    <cellStyle name="S14 159" xfId="1072"/>
    <cellStyle name="S14 16" xfId="1073"/>
    <cellStyle name="S14 160" xfId="1074"/>
    <cellStyle name="S14 161" xfId="1075"/>
    <cellStyle name="S14 162" xfId="1076"/>
    <cellStyle name="S14 17" xfId="1077"/>
    <cellStyle name="S14 18" xfId="1078"/>
    <cellStyle name="S14 19" xfId="1079"/>
    <cellStyle name="S14 2" xfId="1080"/>
    <cellStyle name="S14 20" xfId="1081"/>
    <cellStyle name="S14 21" xfId="1082"/>
    <cellStyle name="S14 22" xfId="1083"/>
    <cellStyle name="S14 23" xfId="1084"/>
    <cellStyle name="S14 24" xfId="1085"/>
    <cellStyle name="S14 25" xfId="1086"/>
    <cellStyle name="S14 26" xfId="1087"/>
    <cellStyle name="S14 27" xfId="1088"/>
    <cellStyle name="S14 28" xfId="1089"/>
    <cellStyle name="S14 29" xfId="1090"/>
    <cellStyle name="S14 3" xfId="1091"/>
    <cellStyle name="S14 30" xfId="1092"/>
    <cellStyle name="S14 31" xfId="1093"/>
    <cellStyle name="S14 32" xfId="1094"/>
    <cellStyle name="S14 33" xfId="1095"/>
    <cellStyle name="S14 34" xfId="1096"/>
    <cellStyle name="S14 35" xfId="1097"/>
    <cellStyle name="S14 36" xfId="1098"/>
    <cellStyle name="S14 37" xfId="1099"/>
    <cellStyle name="S14 38" xfId="1100"/>
    <cellStyle name="S14 39" xfId="1101"/>
    <cellStyle name="S14 4" xfId="1102"/>
    <cellStyle name="S14 40" xfId="1103"/>
    <cellStyle name="S14 41" xfId="1104"/>
    <cellStyle name="S14 42" xfId="1105"/>
    <cellStyle name="S14 43" xfId="1106"/>
    <cellStyle name="S14 44" xfId="1107"/>
    <cellStyle name="S14 45" xfId="1108"/>
    <cellStyle name="S14 46" xfId="1109"/>
    <cellStyle name="S14 47" xfId="1110"/>
    <cellStyle name="S14 48" xfId="1111"/>
    <cellStyle name="S14 49" xfId="1112"/>
    <cellStyle name="S14 5" xfId="1113"/>
    <cellStyle name="S14 50" xfId="1114"/>
    <cellStyle name="S14 51" xfId="1115"/>
    <cellStyle name="S14 52" xfId="1116"/>
    <cellStyle name="S14 53" xfId="1117"/>
    <cellStyle name="S14 54" xfId="1118"/>
    <cellStyle name="S14 55" xfId="1119"/>
    <cellStyle name="S14 56" xfId="1120"/>
    <cellStyle name="S14 57" xfId="1121"/>
    <cellStyle name="S14 58" xfId="1122"/>
    <cellStyle name="S14 59" xfId="1123"/>
    <cellStyle name="S14 6" xfId="1124"/>
    <cellStyle name="S14 60" xfId="1125"/>
    <cellStyle name="S14 61" xfId="1126"/>
    <cellStyle name="S14 62" xfId="1127"/>
    <cellStyle name="S14 63" xfId="1128"/>
    <cellStyle name="S14 64" xfId="1129"/>
    <cellStyle name="S14 65" xfId="1130"/>
    <cellStyle name="S14 66" xfId="1131"/>
    <cellStyle name="S14 67" xfId="1132"/>
    <cellStyle name="S14 68" xfId="1133"/>
    <cellStyle name="S14 69" xfId="1134"/>
    <cellStyle name="S14 7" xfId="1135"/>
    <cellStyle name="S14 70" xfId="1136"/>
    <cellStyle name="S14 71" xfId="1137"/>
    <cellStyle name="S14 72" xfId="1138"/>
    <cellStyle name="S14 73" xfId="1139"/>
    <cellStyle name="S14 74" xfId="1140"/>
    <cellStyle name="S14 75" xfId="1141"/>
    <cellStyle name="S14 76" xfId="1142"/>
    <cellStyle name="S14 77" xfId="1143"/>
    <cellStyle name="S14 78" xfId="1144"/>
    <cellStyle name="S14 79" xfId="1145"/>
    <cellStyle name="S14 8" xfId="1146"/>
    <cellStyle name="S14 80" xfId="1147"/>
    <cellStyle name="S14 81" xfId="1148"/>
    <cellStyle name="S14 82" xfId="1149"/>
    <cellStyle name="S14 83" xfId="1150"/>
    <cellStyle name="S14 84" xfId="1151"/>
    <cellStyle name="S14 85" xfId="1152"/>
    <cellStyle name="S14 86" xfId="1153"/>
    <cellStyle name="S14 87" xfId="1154"/>
    <cellStyle name="S14 88" xfId="1155"/>
    <cellStyle name="S14 89" xfId="1156"/>
    <cellStyle name="S14 9" xfId="1157"/>
    <cellStyle name="S14 90" xfId="1158"/>
    <cellStyle name="S14 91" xfId="1159"/>
    <cellStyle name="S14 92" xfId="1160"/>
    <cellStyle name="S14 93" xfId="1161"/>
    <cellStyle name="S14 94" xfId="1162"/>
    <cellStyle name="S14 95" xfId="1163"/>
    <cellStyle name="S14 96" xfId="1164"/>
    <cellStyle name="S14 97" xfId="1165"/>
    <cellStyle name="S14 98" xfId="1166"/>
    <cellStyle name="S14 99" xfId="1167"/>
    <cellStyle name="S15" xfId="1168"/>
    <cellStyle name="S15 10" xfId="1169"/>
    <cellStyle name="S15 100" xfId="1170"/>
    <cellStyle name="S15 101" xfId="1171"/>
    <cellStyle name="S15 102" xfId="1172"/>
    <cellStyle name="S15 103" xfId="1173"/>
    <cellStyle name="S15 104" xfId="1174"/>
    <cellStyle name="S15 105" xfId="1175"/>
    <cellStyle name="S15 106" xfId="1176"/>
    <cellStyle name="S15 107" xfId="1177"/>
    <cellStyle name="S15 108" xfId="1178"/>
    <cellStyle name="S15 109" xfId="1179"/>
    <cellStyle name="S15 11" xfId="1180"/>
    <cellStyle name="S15 110" xfId="1181"/>
    <cellStyle name="S15 111" xfId="1182"/>
    <cellStyle name="S15 112" xfId="1183"/>
    <cellStyle name="S15 113" xfId="1184"/>
    <cellStyle name="S15 114" xfId="1185"/>
    <cellStyle name="S15 115" xfId="1186"/>
    <cellStyle name="S15 116" xfId="1187"/>
    <cellStyle name="S15 117" xfId="1188"/>
    <cellStyle name="S15 118" xfId="1189"/>
    <cellStyle name="S15 119" xfId="1190"/>
    <cellStyle name="S15 12" xfId="1191"/>
    <cellStyle name="S15 120" xfId="1192"/>
    <cellStyle name="S15 121" xfId="1193"/>
    <cellStyle name="S15 122" xfId="1194"/>
    <cellStyle name="S15 123" xfId="1195"/>
    <cellStyle name="S15 124" xfId="1196"/>
    <cellStyle name="S15 125" xfId="1197"/>
    <cellStyle name="S15 126" xfId="1198"/>
    <cellStyle name="S15 127" xfId="1199"/>
    <cellStyle name="S15 128" xfId="1200"/>
    <cellStyle name="S15 129" xfId="1201"/>
    <cellStyle name="S15 13" xfId="1202"/>
    <cellStyle name="S15 130" xfId="1203"/>
    <cellStyle name="S15 131" xfId="1204"/>
    <cellStyle name="S15 132" xfId="1205"/>
    <cellStyle name="S15 133" xfId="1206"/>
    <cellStyle name="S15 134" xfId="1207"/>
    <cellStyle name="S15 135" xfId="1208"/>
    <cellStyle name="S15 136" xfId="1209"/>
    <cellStyle name="S15 137" xfId="1210"/>
    <cellStyle name="S15 138" xfId="1211"/>
    <cellStyle name="S15 139" xfId="1212"/>
    <cellStyle name="S15 14" xfId="1213"/>
    <cellStyle name="S15 140" xfId="1214"/>
    <cellStyle name="S15 141" xfId="1215"/>
    <cellStyle name="S15 142" xfId="1216"/>
    <cellStyle name="S15 143" xfId="1217"/>
    <cellStyle name="S15 144" xfId="1218"/>
    <cellStyle name="S15 145" xfId="1219"/>
    <cellStyle name="S15 146" xfId="1220"/>
    <cellStyle name="S15 147" xfId="1221"/>
    <cellStyle name="S15 148" xfId="1222"/>
    <cellStyle name="S15 149" xfId="1223"/>
    <cellStyle name="S15 15" xfId="1224"/>
    <cellStyle name="S15 150" xfId="1225"/>
    <cellStyle name="S15 151" xfId="1226"/>
    <cellStyle name="S15 152" xfId="1227"/>
    <cellStyle name="S15 153" xfId="1228"/>
    <cellStyle name="S15 154" xfId="1229"/>
    <cellStyle name="S15 155" xfId="1230"/>
    <cellStyle name="S15 156" xfId="1231"/>
    <cellStyle name="S15 157" xfId="1232"/>
    <cellStyle name="S15 158" xfId="1233"/>
    <cellStyle name="S15 159" xfId="1234"/>
    <cellStyle name="S15 16" xfId="1235"/>
    <cellStyle name="S15 160" xfId="1236"/>
    <cellStyle name="S15 161" xfId="1237"/>
    <cellStyle name="S15 162" xfId="1238"/>
    <cellStyle name="S15 17" xfId="1239"/>
    <cellStyle name="S15 18" xfId="1240"/>
    <cellStyle name="S15 19" xfId="1241"/>
    <cellStyle name="S15 2" xfId="1242"/>
    <cellStyle name="S15 20" xfId="1243"/>
    <cellStyle name="S15 21" xfId="1244"/>
    <cellStyle name="S15 22" xfId="1245"/>
    <cellStyle name="S15 23" xfId="1246"/>
    <cellStyle name="S15 24" xfId="1247"/>
    <cellStyle name="S15 25" xfId="1248"/>
    <cellStyle name="S15 26" xfId="1249"/>
    <cellStyle name="S15 27" xfId="1250"/>
    <cellStyle name="S15 28" xfId="1251"/>
    <cellStyle name="S15 29" xfId="1252"/>
    <cellStyle name="S15 3" xfId="1253"/>
    <cellStyle name="S15 30" xfId="1254"/>
    <cellStyle name="S15 31" xfId="1255"/>
    <cellStyle name="S15 32" xfId="1256"/>
    <cellStyle name="S15 33" xfId="1257"/>
    <cellStyle name="S15 34" xfId="1258"/>
    <cellStyle name="S15 35" xfId="1259"/>
    <cellStyle name="S15 36" xfId="1260"/>
    <cellStyle name="S15 37" xfId="1261"/>
    <cellStyle name="S15 38" xfId="1262"/>
    <cellStyle name="S15 39" xfId="1263"/>
    <cellStyle name="S15 4" xfId="1264"/>
    <cellStyle name="S15 40" xfId="1265"/>
    <cellStyle name="S15 41" xfId="1266"/>
    <cellStyle name="S15 42" xfId="1267"/>
    <cellStyle name="S15 43" xfId="1268"/>
    <cellStyle name="S15 44" xfId="1269"/>
    <cellStyle name="S15 45" xfId="1270"/>
    <cellStyle name="S15 46" xfId="1271"/>
    <cellStyle name="S15 47" xfId="1272"/>
    <cellStyle name="S15 48" xfId="1273"/>
    <cellStyle name="S15 49" xfId="1274"/>
    <cellStyle name="S15 5" xfId="1275"/>
    <cellStyle name="S15 50" xfId="1276"/>
    <cellStyle name="S15 51" xfId="1277"/>
    <cellStyle name="S15 52" xfId="1278"/>
    <cellStyle name="S15 53" xfId="1279"/>
    <cellStyle name="S15 54" xfId="1280"/>
    <cellStyle name="S15 55" xfId="1281"/>
    <cellStyle name="S15 56" xfId="1282"/>
    <cellStyle name="S15 57" xfId="1283"/>
    <cellStyle name="S15 58" xfId="1284"/>
    <cellStyle name="S15 59" xfId="1285"/>
    <cellStyle name="S15 6" xfId="1286"/>
    <cellStyle name="S15 60" xfId="1287"/>
    <cellStyle name="S15 61" xfId="1288"/>
    <cellStyle name="S15 62" xfId="1289"/>
    <cellStyle name="S15 63" xfId="1290"/>
    <cellStyle name="S15 64" xfId="1291"/>
    <cellStyle name="S15 65" xfId="1292"/>
    <cellStyle name="S15 66" xfId="1293"/>
    <cellStyle name="S15 67" xfId="1294"/>
    <cellStyle name="S15 68" xfId="1295"/>
    <cellStyle name="S15 69" xfId="1296"/>
    <cellStyle name="S15 7" xfId="1297"/>
    <cellStyle name="S15 70" xfId="1298"/>
    <cellStyle name="S15 71" xfId="1299"/>
    <cellStyle name="S15 72" xfId="1300"/>
    <cellStyle name="S15 73" xfId="1301"/>
    <cellStyle name="S15 74" xfId="1302"/>
    <cellStyle name="S15 75" xfId="1303"/>
    <cellStyle name="S15 76" xfId="1304"/>
    <cellStyle name="S15 77" xfId="1305"/>
    <cellStyle name="S15 78" xfId="1306"/>
    <cellStyle name="S15 79" xfId="1307"/>
    <cellStyle name="S15 8" xfId="1308"/>
    <cellStyle name="S15 80" xfId="1309"/>
    <cellStyle name="S15 81" xfId="1310"/>
    <cellStyle name="S15 82" xfId="1311"/>
    <cellStyle name="S15 83" xfId="1312"/>
    <cellStyle name="S15 84" xfId="1313"/>
    <cellStyle name="S15 85" xfId="1314"/>
    <cellStyle name="S15 86" xfId="1315"/>
    <cellStyle name="S15 87" xfId="1316"/>
    <cellStyle name="S15 88" xfId="1317"/>
    <cellStyle name="S15 89" xfId="1318"/>
    <cellStyle name="S15 9" xfId="1319"/>
    <cellStyle name="S15 90" xfId="1320"/>
    <cellStyle name="S15 91" xfId="1321"/>
    <cellStyle name="S15 92" xfId="1322"/>
    <cellStyle name="S15 93" xfId="1323"/>
    <cellStyle name="S15 94" xfId="1324"/>
    <cellStyle name="S15 95" xfId="1325"/>
    <cellStyle name="S15 96" xfId="1326"/>
    <cellStyle name="S15 97" xfId="1327"/>
    <cellStyle name="S15 98" xfId="1328"/>
    <cellStyle name="S15 99" xfId="1329"/>
    <cellStyle name="S16" xfId="1330"/>
    <cellStyle name="S16 10" xfId="1331"/>
    <cellStyle name="S16 100" xfId="1332"/>
    <cellStyle name="S16 101" xfId="1333"/>
    <cellStyle name="S16 102" xfId="1334"/>
    <cellStyle name="S16 103" xfId="1335"/>
    <cellStyle name="S16 104" xfId="1336"/>
    <cellStyle name="S16 105" xfId="1337"/>
    <cellStyle name="S16 106" xfId="1338"/>
    <cellStyle name="S16 107" xfId="1339"/>
    <cellStyle name="S16 108" xfId="1340"/>
    <cellStyle name="S16 109" xfId="1341"/>
    <cellStyle name="S16 11" xfId="1342"/>
    <cellStyle name="S16 110" xfId="1343"/>
    <cellStyle name="S16 111" xfId="1344"/>
    <cellStyle name="S16 112" xfId="1345"/>
    <cellStyle name="S16 113" xfId="1346"/>
    <cellStyle name="S16 114" xfId="1347"/>
    <cellStyle name="S16 115" xfId="1348"/>
    <cellStyle name="S16 116" xfId="1349"/>
    <cellStyle name="S16 117" xfId="1350"/>
    <cellStyle name="S16 118" xfId="1351"/>
    <cellStyle name="S16 119" xfId="1352"/>
    <cellStyle name="S16 12" xfId="1353"/>
    <cellStyle name="S16 120" xfId="1354"/>
    <cellStyle name="S16 121" xfId="1355"/>
    <cellStyle name="S16 122" xfId="1356"/>
    <cellStyle name="S16 123" xfId="1357"/>
    <cellStyle name="S16 124" xfId="1358"/>
    <cellStyle name="S16 125" xfId="1359"/>
    <cellStyle name="S16 126" xfId="1360"/>
    <cellStyle name="S16 127" xfId="1361"/>
    <cellStyle name="S16 128" xfId="1362"/>
    <cellStyle name="S16 129" xfId="1363"/>
    <cellStyle name="S16 13" xfId="1364"/>
    <cellStyle name="S16 130" xfId="1365"/>
    <cellStyle name="S16 131" xfId="1366"/>
    <cellStyle name="S16 132" xfId="1367"/>
    <cellStyle name="S16 133" xfId="1368"/>
    <cellStyle name="S16 134" xfId="1369"/>
    <cellStyle name="S16 135" xfId="1370"/>
    <cellStyle name="S16 136" xfId="1371"/>
    <cellStyle name="S16 137" xfId="1372"/>
    <cellStyle name="S16 138" xfId="1373"/>
    <cellStyle name="S16 139" xfId="1374"/>
    <cellStyle name="S16 14" xfId="1375"/>
    <cellStyle name="S16 140" xfId="1376"/>
    <cellStyle name="S16 141" xfId="1377"/>
    <cellStyle name="S16 142" xfId="1378"/>
    <cellStyle name="S16 143" xfId="1379"/>
    <cellStyle name="S16 144" xfId="1380"/>
    <cellStyle name="S16 145" xfId="1381"/>
    <cellStyle name="S16 146" xfId="1382"/>
    <cellStyle name="S16 147" xfId="1383"/>
    <cellStyle name="S16 148" xfId="1384"/>
    <cellStyle name="S16 149" xfId="1385"/>
    <cellStyle name="S16 15" xfId="1386"/>
    <cellStyle name="S16 150" xfId="1387"/>
    <cellStyle name="S16 151" xfId="1388"/>
    <cellStyle name="S16 152" xfId="1389"/>
    <cellStyle name="S16 153" xfId="1390"/>
    <cellStyle name="S16 154" xfId="1391"/>
    <cellStyle name="S16 155" xfId="1392"/>
    <cellStyle name="S16 156" xfId="1393"/>
    <cellStyle name="S16 157" xfId="1394"/>
    <cellStyle name="S16 158" xfId="1395"/>
    <cellStyle name="S16 159" xfId="1396"/>
    <cellStyle name="S16 16" xfId="1397"/>
    <cellStyle name="S16 160" xfId="1398"/>
    <cellStyle name="S16 161" xfId="1399"/>
    <cellStyle name="S16 162" xfId="1400"/>
    <cellStyle name="S16 17" xfId="1401"/>
    <cellStyle name="S16 18" xfId="1402"/>
    <cellStyle name="S16 19" xfId="1403"/>
    <cellStyle name="S16 2" xfId="1404"/>
    <cellStyle name="S16 20" xfId="1405"/>
    <cellStyle name="S16 21" xfId="1406"/>
    <cellStyle name="S16 22" xfId="1407"/>
    <cellStyle name="S16 23" xfId="1408"/>
    <cellStyle name="S16 24" xfId="1409"/>
    <cellStyle name="S16 25" xfId="1410"/>
    <cellStyle name="S16 26" xfId="1411"/>
    <cellStyle name="S16 27" xfId="1412"/>
    <cellStyle name="S16 28" xfId="1413"/>
    <cellStyle name="S16 29" xfId="1414"/>
    <cellStyle name="S16 3" xfId="1415"/>
    <cellStyle name="S16 30" xfId="1416"/>
    <cellStyle name="S16 31" xfId="1417"/>
    <cellStyle name="S16 32" xfId="1418"/>
    <cellStyle name="S16 33" xfId="1419"/>
    <cellStyle name="S16 34" xfId="1420"/>
    <cellStyle name="S16 35" xfId="1421"/>
    <cellStyle name="S16 36" xfId="1422"/>
    <cellStyle name="S16 37" xfId="1423"/>
    <cellStyle name="S16 38" xfId="1424"/>
    <cellStyle name="S16 39" xfId="1425"/>
    <cellStyle name="S16 4" xfId="1426"/>
    <cellStyle name="S16 40" xfId="1427"/>
    <cellStyle name="S16 41" xfId="1428"/>
    <cellStyle name="S16 42" xfId="1429"/>
    <cellStyle name="S16 43" xfId="1430"/>
    <cellStyle name="S16 44" xfId="1431"/>
    <cellStyle name="S16 45" xfId="1432"/>
    <cellStyle name="S16 46" xfId="1433"/>
    <cellStyle name="S16 47" xfId="1434"/>
    <cellStyle name="S16 48" xfId="1435"/>
    <cellStyle name="S16 49" xfId="1436"/>
    <cellStyle name="S16 5" xfId="1437"/>
    <cellStyle name="S16 50" xfId="1438"/>
    <cellStyle name="S16 51" xfId="1439"/>
    <cellStyle name="S16 52" xfId="1440"/>
    <cellStyle name="S16 53" xfId="1441"/>
    <cellStyle name="S16 54" xfId="1442"/>
    <cellStyle name="S16 55" xfId="1443"/>
    <cellStyle name="S16 56" xfId="1444"/>
    <cellStyle name="S16 57" xfId="1445"/>
    <cellStyle name="S16 58" xfId="1446"/>
    <cellStyle name="S16 59" xfId="1447"/>
    <cellStyle name="S16 6" xfId="1448"/>
    <cellStyle name="S16 60" xfId="1449"/>
    <cellStyle name="S16 61" xfId="1450"/>
    <cellStyle name="S16 62" xfId="1451"/>
    <cellStyle name="S16 63" xfId="1452"/>
    <cellStyle name="S16 64" xfId="1453"/>
    <cellStyle name="S16 65" xfId="1454"/>
    <cellStyle name="S16 66" xfId="1455"/>
    <cellStyle name="S16 67" xfId="1456"/>
    <cellStyle name="S16 68" xfId="1457"/>
    <cellStyle name="S16 69" xfId="1458"/>
    <cellStyle name="S16 7" xfId="1459"/>
    <cellStyle name="S16 70" xfId="1460"/>
    <cellStyle name="S16 71" xfId="1461"/>
    <cellStyle name="S16 72" xfId="1462"/>
    <cellStyle name="S16 73" xfId="1463"/>
    <cellStyle name="S16 74" xfId="1464"/>
    <cellStyle name="S16 75" xfId="1465"/>
    <cellStyle name="S16 76" xfId="1466"/>
    <cellStyle name="S16 77" xfId="1467"/>
    <cellStyle name="S16 78" xfId="1468"/>
    <cellStyle name="S16 79" xfId="1469"/>
    <cellStyle name="S16 8" xfId="1470"/>
    <cellStyle name="S16 80" xfId="1471"/>
    <cellStyle name="S16 81" xfId="1472"/>
    <cellStyle name="S16 82" xfId="1473"/>
    <cellStyle name="S16 83" xfId="1474"/>
    <cellStyle name="S16 84" xfId="1475"/>
    <cellStyle name="S16 85" xfId="1476"/>
    <cellStyle name="S16 86" xfId="1477"/>
    <cellStyle name="S16 87" xfId="1478"/>
    <cellStyle name="S16 88" xfId="1479"/>
    <cellStyle name="S16 89" xfId="1480"/>
    <cellStyle name="S16 9" xfId="1481"/>
    <cellStyle name="S16 90" xfId="1482"/>
    <cellStyle name="S16 91" xfId="1483"/>
    <cellStyle name="S16 92" xfId="1484"/>
    <cellStyle name="S16 93" xfId="1485"/>
    <cellStyle name="S16 94" xfId="1486"/>
    <cellStyle name="S16 95" xfId="1487"/>
    <cellStyle name="S16 96" xfId="1488"/>
    <cellStyle name="S16 97" xfId="1489"/>
    <cellStyle name="S16 98" xfId="1490"/>
    <cellStyle name="S16 99" xfId="1491"/>
    <cellStyle name="S17" xfId="1492"/>
    <cellStyle name="S17 10" xfId="1493"/>
    <cellStyle name="S17 100" xfId="1494"/>
    <cellStyle name="S17 101" xfId="1495"/>
    <cellStyle name="S17 102" xfId="1496"/>
    <cellStyle name="S17 103" xfId="1497"/>
    <cellStyle name="S17 104" xfId="1498"/>
    <cellStyle name="S17 105" xfId="1499"/>
    <cellStyle name="S17 106" xfId="1500"/>
    <cellStyle name="S17 107" xfId="1501"/>
    <cellStyle name="S17 108" xfId="1502"/>
    <cellStyle name="S17 109" xfId="1503"/>
    <cellStyle name="S17 11" xfId="1504"/>
    <cellStyle name="S17 110" xfId="1505"/>
    <cellStyle name="S17 111" xfId="1506"/>
    <cellStyle name="S17 112" xfId="1507"/>
    <cellStyle name="S17 113" xfId="1508"/>
    <cellStyle name="S17 114" xfId="1509"/>
    <cellStyle name="S17 115" xfId="1510"/>
    <cellStyle name="S17 116" xfId="1511"/>
    <cellStyle name="S17 117" xfId="1512"/>
    <cellStyle name="S17 118" xfId="1513"/>
    <cellStyle name="S17 119" xfId="1514"/>
    <cellStyle name="S17 12" xfId="1515"/>
    <cellStyle name="S17 120" xfId="1516"/>
    <cellStyle name="S17 121" xfId="1517"/>
    <cellStyle name="S17 122" xfId="1518"/>
    <cellStyle name="S17 123" xfId="1519"/>
    <cellStyle name="S17 124" xfId="1520"/>
    <cellStyle name="S17 125" xfId="1521"/>
    <cellStyle name="S17 126" xfId="1522"/>
    <cellStyle name="S17 127" xfId="1523"/>
    <cellStyle name="S17 128" xfId="1524"/>
    <cellStyle name="S17 129" xfId="1525"/>
    <cellStyle name="S17 13" xfId="1526"/>
    <cellStyle name="S17 130" xfId="1527"/>
    <cellStyle name="S17 131" xfId="1528"/>
    <cellStyle name="S17 132" xfId="1529"/>
    <cellStyle name="S17 133" xfId="1530"/>
    <cellStyle name="S17 134" xfId="1531"/>
    <cellStyle name="S17 135" xfId="1532"/>
    <cellStyle name="S17 136" xfId="1533"/>
    <cellStyle name="S17 137" xfId="1534"/>
    <cellStyle name="S17 138" xfId="1535"/>
    <cellStyle name="S17 139" xfId="1536"/>
    <cellStyle name="S17 14" xfId="1537"/>
    <cellStyle name="S17 140" xfId="1538"/>
    <cellStyle name="S17 141" xfId="1539"/>
    <cellStyle name="S17 142" xfId="1540"/>
    <cellStyle name="S17 143" xfId="1541"/>
    <cellStyle name="S17 144" xfId="1542"/>
    <cellStyle name="S17 145" xfId="1543"/>
    <cellStyle name="S17 146" xfId="1544"/>
    <cellStyle name="S17 147" xfId="1545"/>
    <cellStyle name="S17 148" xfId="1546"/>
    <cellStyle name="S17 149" xfId="1547"/>
    <cellStyle name="S17 15" xfId="1548"/>
    <cellStyle name="S17 150" xfId="1549"/>
    <cellStyle name="S17 151" xfId="1550"/>
    <cellStyle name="S17 152" xfId="1551"/>
    <cellStyle name="S17 153" xfId="1552"/>
    <cellStyle name="S17 154" xfId="1553"/>
    <cellStyle name="S17 155" xfId="1554"/>
    <cellStyle name="S17 156" xfId="1555"/>
    <cellStyle name="S17 157" xfId="1556"/>
    <cellStyle name="S17 158" xfId="1557"/>
    <cellStyle name="S17 159" xfId="1558"/>
    <cellStyle name="S17 16" xfId="1559"/>
    <cellStyle name="S17 160" xfId="1560"/>
    <cellStyle name="S17 161" xfId="1561"/>
    <cellStyle name="S17 162" xfId="1562"/>
    <cellStyle name="S17 17" xfId="1563"/>
    <cellStyle name="S17 18" xfId="1564"/>
    <cellStyle name="S17 19" xfId="1565"/>
    <cellStyle name="S17 2" xfId="1566"/>
    <cellStyle name="S17 20" xfId="1567"/>
    <cellStyle name="S17 21" xfId="1568"/>
    <cellStyle name="S17 22" xfId="1569"/>
    <cellStyle name="S17 23" xfId="1570"/>
    <cellStyle name="S17 24" xfId="1571"/>
    <cellStyle name="S17 25" xfId="1572"/>
    <cellStyle name="S17 26" xfId="1573"/>
    <cellStyle name="S17 27" xfId="1574"/>
    <cellStyle name="S17 28" xfId="1575"/>
    <cellStyle name="S17 29" xfId="1576"/>
    <cellStyle name="S17 3" xfId="1577"/>
    <cellStyle name="S17 30" xfId="1578"/>
    <cellStyle name="S17 31" xfId="1579"/>
    <cellStyle name="S17 32" xfId="1580"/>
    <cellStyle name="S17 33" xfId="1581"/>
    <cellStyle name="S17 34" xfId="1582"/>
    <cellStyle name="S17 35" xfId="1583"/>
    <cellStyle name="S17 36" xfId="1584"/>
    <cellStyle name="S17 37" xfId="1585"/>
    <cellStyle name="S17 38" xfId="1586"/>
    <cellStyle name="S17 39" xfId="1587"/>
    <cellStyle name="S17 4" xfId="1588"/>
    <cellStyle name="S17 40" xfId="1589"/>
    <cellStyle name="S17 41" xfId="1590"/>
    <cellStyle name="S17 42" xfId="1591"/>
    <cellStyle name="S17 43" xfId="1592"/>
    <cellStyle name="S17 44" xfId="1593"/>
    <cellStyle name="S17 45" xfId="1594"/>
    <cellStyle name="S17 46" xfId="1595"/>
    <cellStyle name="S17 47" xfId="1596"/>
    <cellStyle name="S17 48" xfId="1597"/>
    <cellStyle name="S17 49" xfId="1598"/>
    <cellStyle name="S17 5" xfId="1599"/>
    <cellStyle name="S17 50" xfId="1600"/>
    <cellStyle name="S17 51" xfId="1601"/>
    <cellStyle name="S17 52" xfId="1602"/>
    <cellStyle name="S17 53" xfId="1603"/>
    <cellStyle name="S17 54" xfId="1604"/>
    <cellStyle name="S17 55" xfId="1605"/>
    <cellStyle name="S17 56" xfId="1606"/>
    <cellStyle name="S17 57" xfId="1607"/>
    <cellStyle name="S17 58" xfId="1608"/>
    <cellStyle name="S17 59" xfId="1609"/>
    <cellStyle name="S17 6" xfId="1610"/>
    <cellStyle name="S17 60" xfId="1611"/>
    <cellStyle name="S17 61" xfId="1612"/>
    <cellStyle name="S17 62" xfId="1613"/>
    <cellStyle name="S17 63" xfId="1614"/>
    <cellStyle name="S17 64" xfId="1615"/>
    <cellStyle name="S17 65" xfId="1616"/>
    <cellStyle name="S17 66" xfId="1617"/>
    <cellStyle name="S17 67" xfId="1618"/>
    <cellStyle name="S17 68" xfId="1619"/>
    <cellStyle name="S17 69" xfId="1620"/>
    <cellStyle name="S17 7" xfId="1621"/>
    <cellStyle name="S17 70" xfId="1622"/>
    <cellStyle name="S17 71" xfId="1623"/>
    <cellStyle name="S17 72" xfId="1624"/>
    <cellStyle name="S17 73" xfId="1625"/>
    <cellStyle name="S17 74" xfId="1626"/>
    <cellStyle name="S17 75" xfId="1627"/>
    <cellStyle name="S17 76" xfId="1628"/>
    <cellStyle name="S17 77" xfId="1629"/>
    <cellStyle name="S17 78" xfId="1630"/>
    <cellStyle name="S17 79" xfId="1631"/>
    <cellStyle name="S17 8" xfId="1632"/>
    <cellStyle name="S17 80" xfId="1633"/>
    <cellStyle name="S17 81" xfId="1634"/>
    <cellStyle name="S17 82" xfId="1635"/>
    <cellStyle name="S17 83" xfId="1636"/>
    <cellStyle name="S17 84" xfId="1637"/>
    <cellStyle name="S17 85" xfId="1638"/>
    <cellStyle name="S17 86" xfId="1639"/>
    <cellStyle name="S17 87" xfId="1640"/>
    <cellStyle name="S17 88" xfId="1641"/>
    <cellStyle name="S17 89" xfId="1642"/>
    <cellStyle name="S17 9" xfId="1643"/>
    <cellStyle name="S17 90" xfId="1644"/>
    <cellStyle name="S17 91" xfId="1645"/>
    <cellStyle name="S17 92" xfId="1646"/>
    <cellStyle name="S17 93" xfId="1647"/>
    <cellStyle name="S17 94" xfId="1648"/>
    <cellStyle name="S17 95" xfId="1649"/>
    <cellStyle name="S17 96" xfId="1650"/>
    <cellStyle name="S17 97" xfId="1651"/>
    <cellStyle name="S17 98" xfId="1652"/>
    <cellStyle name="S17 99" xfId="1653"/>
    <cellStyle name="S18" xfId="1654"/>
    <cellStyle name="S18 10" xfId="1655"/>
    <cellStyle name="S18 100" xfId="1656"/>
    <cellStyle name="S18 101" xfId="1657"/>
    <cellStyle name="S18 102" xfId="1658"/>
    <cellStyle name="S18 103" xfId="1659"/>
    <cellStyle name="S18 104" xfId="1660"/>
    <cellStyle name="S18 105" xfId="1661"/>
    <cellStyle name="S18 106" xfId="1662"/>
    <cellStyle name="S18 107" xfId="1663"/>
    <cellStyle name="S18 108" xfId="1664"/>
    <cellStyle name="S18 109" xfId="1665"/>
    <cellStyle name="S18 11" xfId="1666"/>
    <cellStyle name="S18 110" xfId="1667"/>
    <cellStyle name="S18 111" xfId="1668"/>
    <cellStyle name="S18 112" xfId="1669"/>
    <cellStyle name="S18 113" xfId="1670"/>
    <cellStyle name="S18 114" xfId="1671"/>
    <cellStyle name="S18 115" xfId="1672"/>
    <cellStyle name="S18 116" xfId="1673"/>
    <cellStyle name="S18 117" xfId="1674"/>
    <cellStyle name="S18 118" xfId="1675"/>
    <cellStyle name="S18 119" xfId="1676"/>
    <cellStyle name="S18 12" xfId="1677"/>
    <cellStyle name="S18 120" xfId="1678"/>
    <cellStyle name="S18 121" xfId="1679"/>
    <cellStyle name="S18 122" xfId="1680"/>
    <cellStyle name="S18 123" xfId="1681"/>
    <cellStyle name="S18 124" xfId="1682"/>
    <cellStyle name="S18 125" xfId="1683"/>
    <cellStyle name="S18 126" xfId="1684"/>
    <cellStyle name="S18 127" xfId="1685"/>
    <cellStyle name="S18 128" xfId="1686"/>
    <cellStyle name="S18 129" xfId="1687"/>
    <cellStyle name="S18 13" xfId="1688"/>
    <cellStyle name="S18 130" xfId="1689"/>
    <cellStyle name="S18 131" xfId="1690"/>
    <cellStyle name="S18 132" xfId="1691"/>
    <cellStyle name="S18 133" xfId="1692"/>
    <cellStyle name="S18 134" xfId="1693"/>
    <cellStyle name="S18 135" xfId="1694"/>
    <cellStyle name="S18 136" xfId="1695"/>
    <cellStyle name="S18 137" xfId="1696"/>
    <cellStyle name="S18 138" xfId="1697"/>
    <cellStyle name="S18 139" xfId="1698"/>
    <cellStyle name="S18 14" xfId="1699"/>
    <cellStyle name="S18 140" xfId="1700"/>
    <cellStyle name="S18 141" xfId="1701"/>
    <cellStyle name="S18 142" xfId="1702"/>
    <cellStyle name="S18 143" xfId="1703"/>
    <cellStyle name="S18 144" xfId="1704"/>
    <cellStyle name="S18 145" xfId="1705"/>
    <cellStyle name="S18 146" xfId="1706"/>
    <cellStyle name="S18 147" xfId="1707"/>
    <cellStyle name="S18 148" xfId="1708"/>
    <cellStyle name="S18 149" xfId="1709"/>
    <cellStyle name="S18 15" xfId="1710"/>
    <cellStyle name="S18 150" xfId="1711"/>
    <cellStyle name="S18 151" xfId="1712"/>
    <cellStyle name="S18 152" xfId="1713"/>
    <cellStyle name="S18 153" xfId="1714"/>
    <cellStyle name="S18 154" xfId="1715"/>
    <cellStyle name="S18 155" xfId="1716"/>
    <cellStyle name="S18 156" xfId="1717"/>
    <cellStyle name="S18 157" xfId="1718"/>
    <cellStyle name="S18 158" xfId="1719"/>
    <cellStyle name="S18 159" xfId="1720"/>
    <cellStyle name="S18 16" xfId="1721"/>
    <cellStyle name="S18 160" xfId="1722"/>
    <cellStyle name="S18 161" xfId="1723"/>
    <cellStyle name="S18 162" xfId="1724"/>
    <cellStyle name="S18 17" xfId="1725"/>
    <cellStyle name="S18 18" xfId="1726"/>
    <cellStyle name="S18 19" xfId="1727"/>
    <cellStyle name="S18 2" xfId="1728"/>
    <cellStyle name="S18 20" xfId="1729"/>
    <cellStyle name="S18 21" xfId="1730"/>
    <cellStyle name="S18 22" xfId="1731"/>
    <cellStyle name="S18 23" xfId="1732"/>
    <cellStyle name="S18 24" xfId="1733"/>
    <cellStyle name="S18 25" xfId="1734"/>
    <cellStyle name="S18 26" xfId="1735"/>
    <cellStyle name="S18 27" xfId="1736"/>
    <cellStyle name="S18 28" xfId="1737"/>
    <cellStyle name="S18 29" xfId="1738"/>
    <cellStyle name="S18 3" xfId="1739"/>
    <cellStyle name="S18 30" xfId="1740"/>
    <cellStyle name="S18 31" xfId="1741"/>
    <cellStyle name="S18 32" xfId="1742"/>
    <cellStyle name="S18 33" xfId="1743"/>
    <cellStyle name="S18 34" xfId="1744"/>
    <cellStyle name="S18 35" xfId="1745"/>
    <cellStyle name="S18 36" xfId="1746"/>
    <cellStyle name="S18 37" xfId="1747"/>
    <cellStyle name="S18 38" xfId="1748"/>
    <cellStyle name="S18 39" xfId="1749"/>
    <cellStyle name="S18 4" xfId="1750"/>
    <cellStyle name="S18 40" xfId="1751"/>
    <cellStyle name="S18 41" xfId="1752"/>
    <cellStyle name="S18 42" xfId="1753"/>
    <cellStyle name="S18 43" xfId="1754"/>
    <cellStyle name="S18 44" xfId="1755"/>
    <cellStyle name="S18 45" xfId="1756"/>
    <cellStyle name="S18 46" xfId="1757"/>
    <cellStyle name="S18 47" xfId="1758"/>
    <cellStyle name="S18 48" xfId="1759"/>
    <cellStyle name="S18 49" xfId="1760"/>
    <cellStyle name="S18 5" xfId="1761"/>
    <cellStyle name="S18 50" xfId="1762"/>
    <cellStyle name="S18 51" xfId="1763"/>
    <cellStyle name="S18 52" xfId="1764"/>
    <cellStyle name="S18 53" xfId="1765"/>
    <cellStyle name="S18 54" xfId="1766"/>
    <cellStyle name="S18 55" xfId="1767"/>
    <cellStyle name="S18 56" xfId="1768"/>
    <cellStyle name="S18 57" xfId="1769"/>
    <cellStyle name="S18 58" xfId="1770"/>
    <cellStyle name="S18 59" xfId="1771"/>
    <cellStyle name="S18 6" xfId="1772"/>
    <cellStyle name="S18 60" xfId="1773"/>
    <cellStyle name="S18 61" xfId="1774"/>
    <cellStyle name="S18 62" xfId="1775"/>
    <cellStyle name="S18 63" xfId="1776"/>
    <cellStyle name="S18 64" xfId="1777"/>
    <cellStyle name="S18 65" xfId="1778"/>
    <cellStyle name="S18 66" xfId="1779"/>
    <cellStyle name="S18 67" xfId="1780"/>
    <cellStyle name="S18 68" xfId="1781"/>
    <cellStyle name="S18 69" xfId="1782"/>
    <cellStyle name="S18 7" xfId="1783"/>
    <cellStyle name="S18 70" xfId="1784"/>
    <cellStyle name="S18 71" xfId="1785"/>
    <cellStyle name="S18 72" xfId="1786"/>
    <cellStyle name="S18 73" xfId="1787"/>
    <cellStyle name="S18 74" xfId="1788"/>
    <cellStyle name="S18 75" xfId="1789"/>
    <cellStyle name="S18 76" xfId="1790"/>
    <cellStyle name="S18 77" xfId="1791"/>
    <cellStyle name="S18 78" xfId="1792"/>
    <cellStyle name="S18 79" xfId="1793"/>
    <cellStyle name="S18 8" xfId="1794"/>
    <cellStyle name="S18 80" xfId="1795"/>
    <cellStyle name="S18 81" xfId="1796"/>
    <cellStyle name="S18 82" xfId="1797"/>
    <cellStyle name="S18 83" xfId="1798"/>
    <cellStyle name="S18 84" xfId="1799"/>
    <cellStyle name="S18 85" xfId="1800"/>
    <cellStyle name="S18 86" xfId="1801"/>
    <cellStyle name="S18 87" xfId="1802"/>
    <cellStyle name="S18 88" xfId="1803"/>
    <cellStyle name="S18 89" xfId="1804"/>
    <cellStyle name="S18 9" xfId="1805"/>
    <cellStyle name="S18 90" xfId="1806"/>
    <cellStyle name="S18 91" xfId="1807"/>
    <cellStyle name="S18 92" xfId="1808"/>
    <cellStyle name="S18 93" xfId="1809"/>
    <cellStyle name="S18 94" xfId="1810"/>
    <cellStyle name="S18 95" xfId="1811"/>
    <cellStyle name="S18 96" xfId="1812"/>
    <cellStyle name="S18 97" xfId="1813"/>
    <cellStyle name="S18 98" xfId="1814"/>
    <cellStyle name="S18 99" xfId="1815"/>
    <cellStyle name="S19" xfId="1816"/>
    <cellStyle name="S19 10" xfId="1817"/>
    <cellStyle name="S19 100" xfId="1818"/>
    <cellStyle name="S19 101" xfId="1819"/>
    <cellStyle name="S19 102" xfId="1820"/>
    <cellStyle name="S19 103" xfId="1821"/>
    <cellStyle name="S19 104" xfId="1822"/>
    <cellStyle name="S19 105" xfId="1823"/>
    <cellStyle name="S19 106" xfId="1824"/>
    <cellStyle name="S19 107" xfId="1825"/>
    <cellStyle name="S19 108" xfId="1826"/>
    <cellStyle name="S19 109" xfId="1827"/>
    <cellStyle name="S19 11" xfId="1828"/>
    <cellStyle name="S19 110" xfId="1829"/>
    <cellStyle name="S19 111" xfId="1830"/>
    <cellStyle name="S19 112" xfId="1831"/>
    <cellStyle name="S19 113" xfId="1832"/>
    <cellStyle name="S19 114" xfId="1833"/>
    <cellStyle name="S19 115" xfId="1834"/>
    <cellStyle name="S19 116" xfId="1835"/>
    <cellStyle name="S19 117" xfId="1836"/>
    <cellStyle name="S19 118" xfId="1837"/>
    <cellStyle name="S19 119" xfId="1838"/>
    <cellStyle name="S19 12" xfId="1839"/>
    <cellStyle name="S19 120" xfId="1840"/>
    <cellStyle name="S19 121" xfId="1841"/>
    <cellStyle name="S19 122" xfId="1842"/>
    <cellStyle name="S19 123" xfId="1843"/>
    <cellStyle name="S19 124" xfId="1844"/>
    <cellStyle name="S19 125" xfId="1845"/>
    <cellStyle name="S19 126" xfId="1846"/>
    <cellStyle name="S19 127" xfId="1847"/>
    <cellStyle name="S19 128" xfId="1848"/>
    <cellStyle name="S19 129" xfId="1849"/>
    <cellStyle name="S19 13" xfId="1850"/>
    <cellStyle name="S19 130" xfId="1851"/>
    <cellStyle name="S19 131" xfId="1852"/>
    <cellStyle name="S19 132" xfId="1853"/>
    <cellStyle name="S19 133" xfId="1854"/>
    <cellStyle name="S19 134" xfId="1855"/>
    <cellStyle name="S19 135" xfId="1856"/>
    <cellStyle name="S19 136" xfId="1857"/>
    <cellStyle name="S19 137" xfId="1858"/>
    <cellStyle name="S19 138" xfId="1859"/>
    <cellStyle name="S19 139" xfId="1860"/>
    <cellStyle name="S19 14" xfId="1861"/>
    <cellStyle name="S19 140" xfId="1862"/>
    <cellStyle name="S19 141" xfId="1863"/>
    <cellStyle name="S19 142" xfId="1864"/>
    <cellStyle name="S19 143" xfId="1865"/>
    <cellStyle name="S19 144" xfId="1866"/>
    <cellStyle name="S19 145" xfId="1867"/>
    <cellStyle name="S19 146" xfId="1868"/>
    <cellStyle name="S19 147" xfId="1869"/>
    <cellStyle name="S19 148" xfId="1870"/>
    <cellStyle name="S19 149" xfId="1871"/>
    <cellStyle name="S19 15" xfId="1872"/>
    <cellStyle name="S19 150" xfId="1873"/>
    <cellStyle name="S19 151" xfId="1874"/>
    <cellStyle name="S19 152" xfId="1875"/>
    <cellStyle name="S19 153" xfId="1876"/>
    <cellStyle name="S19 154" xfId="1877"/>
    <cellStyle name="S19 155" xfId="1878"/>
    <cellStyle name="S19 156" xfId="1879"/>
    <cellStyle name="S19 157" xfId="1880"/>
    <cellStyle name="S19 158" xfId="1881"/>
    <cellStyle name="S19 159" xfId="1882"/>
    <cellStyle name="S19 16" xfId="1883"/>
    <cellStyle name="S19 160" xfId="1884"/>
    <cellStyle name="S19 161" xfId="1885"/>
    <cellStyle name="S19 162" xfId="1886"/>
    <cellStyle name="S19 17" xfId="1887"/>
    <cellStyle name="S19 18" xfId="1888"/>
    <cellStyle name="S19 19" xfId="1889"/>
    <cellStyle name="S19 2" xfId="1890"/>
    <cellStyle name="S19 20" xfId="1891"/>
    <cellStyle name="S19 21" xfId="1892"/>
    <cellStyle name="S19 22" xfId="1893"/>
    <cellStyle name="S19 23" xfId="1894"/>
    <cellStyle name="S19 24" xfId="1895"/>
    <cellStyle name="S19 25" xfId="1896"/>
    <cellStyle name="S19 26" xfId="1897"/>
    <cellStyle name="S19 27" xfId="1898"/>
    <cellStyle name="S19 28" xfId="1899"/>
    <cellStyle name="S19 29" xfId="1900"/>
    <cellStyle name="S19 3" xfId="1901"/>
    <cellStyle name="S19 30" xfId="1902"/>
    <cellStyle name="S19 31" xfId="1903"/>
    <cellStyle name="S19 32" xfId="1904"/>
    <cellStyle name="S19 33" xfId="1905"/>
    <cellStyle name="S19 34" xfId="1906"/>
    <cellStyle name="S19 35" xfId="1907"/>
    <cellStyle name="S19 36" xfId="1908"/>
    <cellStyle name="S19 37" xfId="1909"/>
    <cellStyle name="S19 38" xfId="1910"/>
    <cellStyle name="S19 39" xfId="1911"/>
    <cellStyle name="S19 4" xfId="1912"/>
    <cellStyle name="S19 40" xfId="1913"/>
    <cellStyle name="S19 41" xfId="1914"/>
    <cellStyle name="S19 42" xfId="1915"/>
    <cellStyle name="S19 43" xfId="1916"/>
    <cellStyle name="S19 44" xfId="1917"/>
    <cellStyle name="S19 45" xfId="1918"/>
    <cellStyle name="S19 46" xfId="1919"/>
    <cellStyle name="S19 47" xfId="1920"/>
    <cellStyle name="S19 48" xfId="1921"/>
    <cellStyle name="S19 49" xfId="1922"/>
    <cellStyle name="S19 5" xfId="1923"/>
    <cellStyle name="S19 50" xfId="1924"/>
    <cellStyle name="S19 51" xfId="1925"/>
    <cellStyle name="S19 52" xfId="1926"/>
    <cellStyle name="S19 53" xfId="1927"/>
    <cellStyle name="S19 54" xfId="1928"/>
    <cellStyle name="S19 55" xfId="1929"/>
    <cellStyle name="S19 56" xfId="1930"/>
    <cellStyle name="S19 57" xfId="1931"/>
    <cellStyle name="S19 58" xfId="1932"/>
    <cellStyle name="S19 59" xfId="1933"/>
    <cellStyle name="S19 6" xfId="1934"/>
    <cellStyle name="S19 60" xfId="1935"/>
    <cellStyle name="S19 61" xfId="1936"/>
    <cellStyle name="S19 62" xfId="1937"/>
    <cellStyle name="S19 63" xfId="1938"/>
    <cellStyle name="S19 64" xfId="1939"/>
    <cellStyle name="S19 65" xfId="1940"/>
    <cellStyle name="S19 66" xfId="1941"/>
    <cellStyle name="S19 67" xfId="1942"/>
    <cellStyle name="S19 68" xfId="1943"/>
    <cellStyle name="S19 69" xfId="1944"/>
    <cellStyle name="S19 7" xfId="1945"/>
    <cellStyle name="S19 70" xfId="1946"/>
    <cellStyle name="S19 71" xfId="1947"/>
    <cellStyle name="S19 72" xfId="1948"/>
    <cellStyle name="S19 73" xfId="1949"/>
    <cellStyle name="S19 74" xfId="1950"/>
    <cellStyle name="S19 75" xfId="1951"/>
    <cellStyle name="S19 76" xfId="1952"/>
    <cellStyle name="S19 77" xfId="1953"/>
    <cellStyle name="S19 78" xfId="1954"/>
    <cellStyle name="S19 79" xfId="1955"/>
    <cellStyle name="S19 8" xfId="1956"/>
    <cellStyle name="S19 80" xfId="1957"/>
    <cellStyle name="S19 81" xfId="1958"/>
    <cellStyle name="S19 82" xfId="1959"/>
    <cellStyle name="S19 83" xfId="1960"/>
    <cellStyle name="S19 84" xfId="1961"/>
    <cellStyle name="S19 85" xfId="1962"/>
    <cellStyle name="S19 86" xfId="1963"/>
    <cellStyle name="S19 87" xfId="1964"/>
    <cellStyle name="S19 88" xfId="1965"/>
    <cellStyle name="S19 89" xfId="1966"/>
    <cellStyle name="S19 9" xfId="1967"/>
    <cellStyle name="S19 90" xfId="1968"/>
    <cellStyle name="S19 91" xfId="1969"/>
    <cellStyle name="S19 92" xfId="1970"/>
    <cellStyle name="S19 93" xfId="1971"/>
    <cellStyle name="S19 94" xfId="1972"/>
    <cellStyle name="S19 95" xfId="1973"/>
    <cellStyle name="S19 96" xfId="1974"/>
    <cellStyle name="S19 97" xfId="1975"/>
    <cellStyle name="S19 98" xfId="1976"/>
    <cellStyle name="S19 99" xfId="1977"/>
    <cellStyle name="S19_Отчет АИП  2011" xfId="1978"/>
    <cellStyle name="S2" xfId="1979"/>
    <cellStyle name="S2 10" xfId="1980"/>
    <cellStyle name="S2 100" xfId="1981"/>
    <cellStyle name="S2 101" xfId="1982"/>
    <cellStyle name="S2 102" xfId="1983"/>
    <cellStyle name="S2 103" xfId="1984"/>
    <cellStyle name="S2 104" xfId="1985"/>
    <cellStyle name="S2 105" xfId="1986"/>
    <cellStyle name="S2 106" xfId="1987"/>
    <cellStyle name="S2 107" xfId="1988"/>
    <cellStyle name="S2 108" xfId="1989"/>
    <cellStyle name="S2 109" xfId="1990"/>
    <cellStyle name="S2 11" xfId="1991"/>
    <cellStyle name="S2 110" xfId="1992"/>
    <cellStyle name="S2 111" xfId="1993"/>
    <cellStyle name="S2 112" xfId="1994"/>
    <cellStyle name="S2 113" xfId="1995"/>
    <cellStyle name="S2 114" xfId="1996"/>
    <cellStyle name="S2 115" xfId="1997"/>
    <cellStyle name="S2 116" xfId="1998"/>
    <cellStyle name="S2 117" xfId="1999"/>
    <cellStyle name="S2 118" xfId="2000"/>
    <cellStyle name="S2 119" xfId="2001"/>
    <cellStyle name="S2 12" xfId="2002"/>
    <cellStyle name="S2 120" xfId="2003"/>
    <cellStyle name="S2 121" xfId="2004"/>
    <cellStyle name="S2 122" xfId="2005"/>
    <cellStyle name="S2 123" xfId="2006"/>
    <cellStyle name="S2 124" xfId="2007"/>
    <cellStyle name="S2 125" xfId="2008"/>
    <cellStyle name="S2 126" xfId="2009"/>
    <cellStyle name="S2 127" xfId="2010"/>
    <cellStyle name="S2 128" xfId="2011"/>
    <cellStyle name="S2 129" xfId="2012"/>
    <cellStyle name="S2 13" xfId="2013"/>
    <cellStyle name="S2 130" xfId="2014"/>
    <cellStyle name="S2 131" xfId="2015"/>
    <cellStyle name="S2 132" xfId="2016"/>
    <cellStyle name="S2 133" xfId="2017"/>
    <cellStyle name="S2 134" xfId="2018"/>
    <cellStyle name="S2 135" xfId="2019"/>
    <cellStyle name="S2 136" xfId="2020"/>
    <cellStyle name="S2 137" xfId="2021"/>
    <cellStyle name="S2 138" xfId="2022"/>
    <cellStyle name="S2 139" xfId="2023"/>
    <cellStyle name="S2 14" xfId="2024"/>
    <cellStyle name="S2 140" xfId="2025"/>
    <cellStyle name="S2 141" xfId="2026"/>
    <cellStyle name="S2 142" xfId="2027"/>
    <cellStyle name="S2 143" xfId="2028"/>
    <cellStyle name="S2 144" xfId="2029"/>
    <cellStyle name="S2 145" xfId="2030"/>
    <cellStyle name="S2 146" xfId="2031"/>
    <cellStyle name="S2 147" xfId="2032"/>
    <cellStyle name="S2 148" xfId="2033"/>
    <cellStyle name="S2 149" xfId="2034"/>
    <cellStyle name="S2 15" xfId="2035"/>
    <cellStyle name="S2 150" xfId="2036"/>
    <cellStyle name="S2 151" xfId="2037"/>
    <cellStyle name="S2 152" xfId="2038"/>
    <cellStyle name="S2 153" xfId="2039"/>
    <cellStyle name="S2 154" xfId="2040"/>
    <cellStyle name="S2 155" xfId="2041"/>
    <cellStyle name="S2 156" xfId="2042"/>
    <cellStyle name="S2 157" xfId="2043"/>
    <cellStyle name="S2 158" xfId="2044"/>
    <cellStyle name="S2 159" xfId="2045"/>
    <cellStyle name="S2 16" xfId="2046"/>
    <cellStyle name="S2 160" xfId="2047"/>
    <cellStyle name="S2 161" xfId="2048"/>
    <cellStyle name="S2 162" xfId="2049"/>
    <cellStyle name="S2 17" xfId="2050"/>
    <cellStyle name="S2 18" xfId="2051"/>
    <cellStyle name="S2 19" xfId="2052"/>
    <cellStyle name="S2 2" xfId="2053"/>
    <cellStyle name="S2 20" xfId="2054"/>
    <cellStyle name="S2 21" xfId="2055"/>
    <cellStyle name="S2 22" xfId="2056"/>
    <cellStyle name="S2 23" xfId="2057"/>
    <cellStyle name="S2 24" xfId="2058"/>
    <cellStyle name="S2 25" xfId="2059"/>
    <cellStyle name="S2 26" xfId="2060"/>
    <cellStyle name="S2 27" xfId="2061"/>
    <cellStyle name="S2 28" xfId="2062"/>
    <cellStyle name="S2 29" xfId="2063"/>
    <cellStyle name="S2 3" xfId="2064"/>
    <cellStyle name="S2 30" xfId="2065"/>
    <cellStyle name="S2 31" xfId="2066"/>
    <cellStyle name="S2 32" xfId="2067"/>
    <cellStyle name="S2 33" xfId="2068"/>
    <cellStyle name="S2 34" xfId="2069"/>
    <cellStyle name="S2 35" xfId="2070"/>
    <cellStyle name="S2 36" xfId="2071"/>
    <cellStyle name="S2 37" xfId="2072"/>
    <cellStyle name="S2 38" xfId="2073"/>
    <cellStyle name="S2 39" xfId="2074"/>
    <cellStyle name="S2 4" xfId="2075"/>
    <cellStyle name="S2 40" xfId="2076"/>
    <cellStyle name="S2 41" xfId="2077"/>
    <cellStyle name="S2 42" xfId="2078"/>
    <cellStyle name="S2 43" xfId="2079"/>
    <cellStyle name="S2 44" xfId="2080"/>
    <cellStyle name="S2 45" xfId="2081"/>
    <cellStyle name="S2 46" xfId="2082"/>
    <cellStyle name="S2 47" xfId="2083"/>
    <cellStyle name="S2 48" xfId="2084"/>
    <cellStyle name="S2 49" xfId="2085"/>
    <cellStyle name="S2 5" xfId="2086"/>
    <cellStyle name="S2 50" xfId="2087"/>
    <cellStyle name="S2 51" xfId="2088"/>
    <cellStyle name="S2 52" xfId="2089"/>
    <cellStyle name="S2 53" xfId="2090"/>
    <cellStyle name="S2 54" xfId="2091"/>
    <cellStyle name="S2 55" xfId="2092"/>
    <cellStyle name="S2 56" xfId="2093"/>
    <cellStyle name="S2 57" xfId="2094"/>
    <cellStyle name="S2 58" xfId="2095"/>
    <cellStyle name="S2 59" xfId="2096"/>
    <cellStyle name="S2 6" xfId="2097"/>
    <cellStyle name="S2 60" xfId="2098"/>
    <cellStyle name="S2 61" xfId="2099"/>
    <cellStyle name="S2 62" xfId="2100"/>
    <cellStyle name="S2 63" xfId="2101"/>
    <cellStyle name="S2 64" xfId="2102"/>
    <cellStyle name="S2 65" xfId="2103"/>
    <cellStyle name="S2 66" xfId="2104"/>
    <cellStyle name="S2 67" xfId="2105"/>
    <cellStyle name="S2 68" xfId="2106"/>
    <cellStyle name="S2 69" xfId="2107"/>
    <cellStyle name="S2 7" xfId="2108"/>
    <cellStyle name="S2 70" xfId="2109"/>
    <cellStyle name="S2 71" xfId="2110"/>
    <cellStyle name="S2 72" xfId="2111"/>
    <cellStyle name="S2 73" xfId="2112"/>
    <cellStyle name="S2 74" xfId="2113"/>
    <cellStyle name="S2 75" xfId="2114"/>
    <cellStyle name="S2 76" xfId="2115"/>
    <cellStyle name="S2 77" xfId="2116"/>
    <cellStyle name="S2 78" xfId="2117"/>
    <cellStyle name="S2 79" xfId="2118"/>
    <cellStyle name="S2 8" xfId="2119"/>
    <cellStyle name="S2 80" xfId="2120"/>
    <cellStyle name="S2 81" xfId="2121"/>
    <cellStyle name="S2 82" xfId="2122"/>
    <cellStyle name="S2 83" xfId="2123"/>
    <cellStyle name="S2 84" xfId="2124"/>
    <cellStyle name="S2 85" xfId="2125"/>
    <cellStyle name="S2 86" xfId="2126"/>
    <cellStyle name="S2 87" xfId="2127"/>
    <cellStyle name="S2 88" xfId="2128"/>
    <cellStyle name="S2 89" xfId="2129"/>
    <cellStyle name="S2 9" xfId="2130"/>
    <cellStyle name="S2 90" xfId="2131"/>
    <cellStyle name="S2 91" xfId="2132"/>
    <cellStyle name="S2 92" xfId="2133"/>
    <cellStyle name="S2 93" xfId="2134"/>
    <cellStyle name="S2 94" xfId="2135"/>
    <cellStyle name="S2 95" xfId="2136"/>
    <cellStyle name="S2 96" xfId="2137"/>
    <cellStyle name="S2 97" xfId="2138"/>
    <cellStyle name="S2 98" xfId="2139"/>
    <cellStyle name="S2 99" xfId="2140"/>
    <cellStyle name="S20" xfId="2141"/>
    <cellStyle name="S20 10" xfId="2142"/>
    <cellStyle name="S20 100" xfId="2143"/>
    <cellStyle name="S20 101" xfId="2144"/>
    <cellStyle name="S20 102" xfId="2145"/>
    <cellStyle name="S20 103" xfId="2146"/>
    <cellStyle name="S20 104" xfId="2147"/>
    <cellStyle name="S20 105" xfId="2148"/>
    <cellStyle name="S20 106" xfId="2149"/>
    <cellStyle name="S20 107" xfId="2150"/>
    <cellStyle name="S20 108" xfId="2151"/>
    <cellStyle name="S20 109" xfId="2152"/>
    <cellStyle name="S20 11" xfId="2153"/>
    <cellStyle name="S20 110" xfId="2154"/>
    <cellStyle name="S20 111" xfId="2155"/>
    <cellStyle name="S20 112" xfId="2156"/>
    <cellStyle name="S20 113" xfId="2157"/>
    <cellStyle name="S20 114" xfId="2158"/>
    <cellStyle name="S20 115" xfId="2159"/>
    <cellStyle name="S20 116" xfId="2160"/>
    <cellStyle name="S20 117" xfId="2161"/>
    <cellStyle name="S20 118" xfId="2162"/>
    <cellStyle name="S20 119" xfId="2163"/>
    <cellStyle name="S20 12" xfId="2164"/>
    <cellStyle name="S20 120" xfId="2165"/>
    <cellStyle name="S20 121" xfId="2166"/>
    <cellStyle name="S20 122" xfId="2167"/>
    <cellStyle name="S20 123" xfId="2168"/>
    <cellStyle name="S20 124" xfId="2169"/>
    <cellStyle name="S20 125" xfId="2170"/>
    <cellStyle name="S20 126" xfId="2171"/>
    <cellStyle name="S20 127" xfId="2172"/>
    <cellStyle name="S20 128" xfId="2173"/>
    <cellStyle name="S20 129" xfId="2174"/>
    <cellStyle name="S20 13" xfId="2175"/>
    <cellStyle name="S20 130" xfId="2176"/>
    <cellStyle name="S20 131" xfId="2177"/>
    <cellStyle name="S20 132" xfId="2178"/>
    <cellStyle name="S20 133" xfId="2179"/>
    <cellStyle name="S20 134" xfId="2180"/>
    <cellStyle name="S20 135" xfId="2181"/>
    <cellStyle name="S20 136" xfId="2182"/>
    <cellStyle name="S20 137" xfId="2183"/>
    <cellStyle name="S20 138" xfId="2184"/>
    <cellStyle name="S20 139" xfId="2185"/>
    <cellStyle name="S20 14" xfId="2186"/>
    <cellStyle name="S20 140" xfId="2187"/>
    <cellStyle name="S20 141" xfId="2188"/>
    <cellStyle name="S20 142" xfId="2189"/>
    <cellStyle name="S20 143" xfId="2190"/>
    <cellStyle name="S20 144" xfId="2191"/>
    <cellStyle name="S20 145" xfId="2192"/>
    <cellStyle name="S20 146" xfId="2193"/>
    <cellStyle name="S20 147" xfId="2194"/>
    <cellStyle name="S20 148" xfId="2195"/>
    <cellStyle name="S20 149" xfId="2196"/>
    <cellStyle name="S20 15" xfId="2197"/>
    <cellStyle name="S20 150" xfId="2198"/>
    <cellStyle name="S20 151" xfId="2199"/>
    <cellStyle name="S20 152" xfId="2200"/>
    <cellStyle name="S20 153" xfId="2201"/>
    <cellStyle name="S20 154" xfId="2202"/>
    <cellStyle name="S20 155" xfId="2203"/>
    <cellStyle name="S20 156" xfId="2204"/>
    <cellStyle name="S20 157" xfId="2205"/>
    <cellStyle name="S20 158" xfId="2206"/>
    <cellStyle name="S20 159" xfId="2207"/>
    <cellStyle name="S20 16" xfId="2208"/>
    <cellStyle name="S20 160" xfId="2209"/>
    <cellStyle name="S20 161" xfId="2210"/>
    <cellStyle name="S20 162" xfId="2211"/>
    <cellStyle name="S20 17" xfId="2212"/>
    <cellStyle name="S20 18" xfId="2213"/>
    <cellStyle name="S20 19" xfId="2214"/>
    <cellStyle name="S20 2" xfId="2215"/>
    <cellStyle name="S20 20" xfId="2216"/>
    <cellStyle name="S20 21" xfId="2217"/>
    <cellStyle name="S20 22" xfId="2218"/>
    <cellStyle name="S20 23" xfId="2219"/>
    <cellStyle name="S20 24" xfId="2220"/>
    <cellStyle name="S20 25" xfId="2221"/>
    <cellStyle name="S20 26" xfId="2222"/>
    <cellStyle name="S20 27" xfId="2223"/>
    <cellStyle name="S20 28" xfId="2224"/>
    <cellStyle name="S20 29" xfId="2225"/>
    <cellStyle name="S20 3" xfId="2226"/>
    <cellStyle name="S20 30" xfId="2227"/>
    <cellStyle name="S20 31" xfId="2228"/>
    <cellStyle name="S20 32" xfId="2229"/>
    <cellStyle name="S20 33" xfId="2230"/>
    <cellStyle name="S20 34" xfId="2231"/>
    <cellStyle name="S20 35" xfId="2232"/>
    <cellStyle name="S20 36" xfId="2233"/>
    <cellStyle name="S20 37" xfId="2234"/>
    <cellStyle name="S20 38" xfId="2235"/>
    <cellStyle name="S20 39" xfId="2236"/>
    <cellStyle name="S20 4" xfId="2237"/>
    <cellStyle name="S20 40" xfId="2238"/>
    <cellStyle name="S20 41" xfId="2239"/>
    <cellStyle name="S20 42" xfId="2240"/>
    <cellStyle name="S20 43" xfId="2241"/>
    <cellStyle name="S20 44" xfId="2242"/>
    <cellStyle name="S20 45" xfId="2243"/>
    <cellStyle name="S20 46" xfId="2244"/>
    <cellStyle name="S20 47" xfId="2245"/>
    <cellStyle name="S20 48" xfId="2246"/>
    <cellStyle name="S20 49" xfId="2247"/>
    <cellStyle name="S20 5" xfId="2248"/>
    <cellStyle name="S20 50" xfId="2249"/>
    <cellStyle name="S20 51" xfId="2250"/>
    <cellStyle name="S20 52" xfId="2251"/>
    <cellStyle name="S20 53" xfId="2252"/>
    <cellStyle name="S20 54" xfId="2253"/>
    <cellStyle name="S20 55" xfId="2254"/>
    <cellStyle name="S20 56" xfId="2255"/>
    <cellStyle name="S20 57" xfId="2256"/>
    <cellStyle name="S20 58" xfId="2257"/>
    <cellStyle name="S20 59" xfId="2258"/>
    <cellStyle name="S20 6" xfId="2259"/>
    <cellStyle name="S20 60" xfId="2260"/>
    <cellStyle name="S20 61" xfId="2261"/>
    <cellStyle name="S20 62" xfId="2262"/>
    <cellStyle name="S20 63" xfId="2263"/>
    <cellStyle name="S20 64" xfId="2264"/>
    <cellStyle name="S20 65" xfId="2265"/>
    <cellStyle name="S20 66" xfId="2266"/>
    <cellStyle name="S20 67" xfId="2267"/>
    <cellStyle name="S20 68" xfId="2268"/>
    <cellStyle name="S20 69" xfId="2269"/>
    <cellStyle name="S20 7" xfId="2270"/>
    <cellStyle name="S20 70" xfId="2271"/>
    <cellStyle name="S20 71" xfId="2272"/>
    <cellStyle name="S20 72" xfId="2273"/>
    <cellStyle name="S20 73" xfId="2274"/>
    <cellStyle name="S20 74" xfId="2275"/>
    <cellStyle name="S20 75" xfId="2276"/>
    <cellStyle name="S20 76" xfId="2277"/>
    <cellStyle name="S20 77" xfId="2278"/>
    <cellStyle name="S20 78" xfId="2279"/>
    <cellStyle name="S20 79" xfId="2280"/>
    <cellStyle name="S20 8" xfId="2281"/>
    <cellStyle name="S20 80" xfId="2282"/>
    <cellStyle name="S20 81" xfId="2283"/>
    <cellStyle name="S20 82" xfId="2284"/>
    <cellStyle name="S20 83" xfId="2285"/>
    <cellStyle name="S20 84" xfId="2286"/>
    <cellStyle name="S20 85" xfId="2287"/>
    <cellStyle name="S20 86" xfId="2288"/>
    <cellStyle name="S20 87" xfId="2289"/>
    <cellStyle name="S20 88" xfId="2290"/>
    <cellStyle name="S20 89" xfId="2291"/>
    <cellStyle name="S20 9" xfId="2292"/>
    <cellStyle name="S20 90" xfId="2293"/>
    <cellStyle name="S20 91" xfId="2294"/>
    <cellStyle name="S20 92" xfId="2295"/>
    <cellStyle name="S20 93" xfId="2296"/>
    <cellStyle name="S20 94" xfId="2297"/>
    <cellStyle name="S20 95" xfId="2298"/>
    <cellStyle name="S20 96" xfId="2299"/>
    <cellStyle name="S20 97" xfId="2300"/>
    <cellStyle name="S20 98" xfId="2301"/>
    <cellStyle name="S20 99" xfId="2302"/>
    <cellStyle name="S21" xfId="2303"/>
    <cellStyle name="S22" xfId="2304"/>
    <cellStyle name="S23" xfId="2305"/>
    <cellStyle name="S24" xfId="2306"/>
    <cellStyle name="S25" xfId="2307"/>
    <cellStyle name="S26" xfId="2308"/>
    <cellStyle name="S3" xfId="2309"/>
    <cellStyle name="S3 10" xfId="2310"/>
    <cellStyle name="S3 100" xfId="2311"/>
    <cellStyle name="S3 101" xfId="2312"/>
    <cellStyle name="S3 102" xfId="2313"/>
    <cellStyle name="S3 103" xfId="2314"/>
    <cellStyle name="S3 104" xfId="2315"/>
    <cellStyle name="S3 105" xfId="2316"/>
    <cellStyle name="S3 106" xfId="2317"/>
    <cellStyle name="S3 107" xfId="2318"/>
    <cellStyle name="S3 108" xfId="2319"/>
    <cellStyle name="S3 109" xfId="2320"/>
    <cellStyle name="S3 11" xfId="2321"/>
    <cellStyle name="S3 110" xfId="2322"/>
    <cellStyle name="S3 111" xfId="2323"/>
    <cellStyle name="S3 112" xfId="2324"/>
    <cellStyle name="S3 113" xfId="2325"/>
    <cellStyle name="S3 114" xfId="2326"/>
    <cellStyle name="S3 115" xfId="2327"/>
    <cellStyle name="S3 116" xfId="2328"/>
    <cellStyle name="S3 117" xfId="2329"/>
    <cellStyle name="S3 118" xfId="2330"/>
    <cellStyle name="S3 119" xfId="2331"/>
    <cellStyle name="S3 12" xfId="2332"/>
    <cellStyle name="S3 120" xfId="2333"/>
    <cellStyle name="S3 121" xfId="2334"/>
    <cellStyle name="S3 122" xfId="2335"/>
    <cellStyle name="S3 123" xfId="2336"/>
    <cellStyle name="S3 124" xfId="2337"/>
    <cellStyle name="S3 125" xfId="2338"/>
    <cellStyle name="S3 126" xfId="2339"/>
    <cellStyle name="S3 127" xfId="2340"/>
    <cellStyle name="S3 128" xfId="2341"/>
    <cellStyle name="S3 129" xfId="2342"/>
    <cellStyle name="S3 13" xfId="2343"/>
    <cellStyle name="S3 130" xfId="2344"/>
    <cellStyle name="S3 131" xfId="2345"/>
    <cellStyle name="S3 132" xfId="2346"/>
    <cellStyle name="S3 133" xfId="2347"/>
    <cellStyle name="S3 134" xfId="2348"/>
    <cellStyle name="S3 135" xfId="2349"/>
    <cellStyle name="S3 136" xfId="2350"/>
    <cellStyle name="S3 137" xfId="2351"/>
    <cellStyle name="S3 138" xfId="2352"/>
    <cellStyle name="S3 139" xfId="2353"/>
    <cellStyle name="S3 14" xfId="2354"/>
    <cellStyle name="S3 140" xfId="2355"/>
    <cellStyle name="S3 141" xfId="2356"/>
    <cellStyle name="S3 142" xfId="2357"/>
    <cellStyle name="S3 143" xfId="2358"/>
    <cellStyle name="S3 144" xfId="2359"/>
    <cellStyle name="S3 145" xfId="2360"/>
    <cellStyle name="S3 146" xfId="2361"/>
    <cellStyle name="S3 147" xfId="2362"/>
    <cellStyle name="S3 148" xfId="2363"/>
    <cellStyle name="S3 149" xfId="2364"/>
    <cellStyle name="S3 15" xfId="2365"/>
    <cellStyle name="S3 150" xfId="2366"/>
    <cellStyle name="S3 151" xfId="2367"/>
    <cellStyle name="S3 152" xfId="2368"/>
    <cellStyle name="S3 153" xfId="2369"/>
    <cellStyle name="S3 154" xfId="2370"/>
    <cellStyle name="S3 155" xfId="2371"/>
    <cellStyle name="S3 156" xfId="2372"/>
    <cellStyle name="S3 157" xfId="2373"/>
    <cellStyle name="S3 158" xfId="2374"/>
    <cellStyle name="S3 159" xfId="2375"/>
    <cellStyle name="S3 16" xfId="2376"/>
    <cellStyle name="S3 160" xfId="2377"/>
    <cellStyle name="S3 161" xfId="2378"/>
    <cellStyle name="S3 162" xfId="2379"/>
    <cellStyle name="S3 17" xfId="2380"/>
    <cellStyle name="S3 18" xfId="2381"/>
    <cellStyle name="S3 19" xfId="2382"/>
    <cellStyle name="S3 2" xfId="2383"/>
    <cellStyle name="S3 20" xfId="2384"/>
    <cellStyle name="S3 21" xfId="2385"/>
    <cellStyle name="S3 22" xfId="2386"/>
    <cellStyle name="S3 23" xfId="2387"/>
    <cellStyle name="S3 24" xfId="2388"/>
    <cellStyle name="S3 25" xfId="2389"/>
    <cellStyle name="S3 26" xfId="2390"/>
    <cellStyle name="S3 27" xfId="2391"/>
    <cellStyle name="S3 28" xfId="2392"/>
    <cellStyle name="S3 29" xfId="2393"/>
    <cellStyle name="S3 3" xfId="2394"/>
    <cellStyle name="S3 30" xfId="2395"/>
    <cellStyle name="S3 31" xfId="2396"/>
    <cellStyle name="S3 32" xfId="2397"/>
    <cellStyle name="S3 33" xfId="2398"/>
    <cellStyle name="S3 34" xfId="2399"/>
    <cellStyle name="S3 35" xfId="2400"/>
    <cellStyle name="S3 36" xfId="2401"/>
    <cellStyle name="S3 37" xfId="2402"/>
    <cellStyle name="S3 38" xfId="2403"/>
    <cellStyle name="S3 39" xfId="2404"/>
    <cellStyle name="S3 4" xfId="2405"/>
    <cellStyle name="S3 40" xfId="2406"/>
    <cellStyle name="S3 41" xfId="2407"/>
    <cellStyle name="S3 42" xfId="2408"/>
    <cellStyle name="S3 43" xfId="2409"/>
    <cellStyle name="S3 44" xfId="2410"/>
    <cellStyle name="S3 45" xfId="2411"/>
    <cellStyle name="S3 46" xfId="2412"/>
    <cellStyle name="S3 47" xfId="2413"/>
    <cellStyle name="S3 48" xfId="2414"/>
    <cellStyle name="S3 49" xfId="2415"/>
    <cellStyle name="S3 5" xfId="2416"/>
    <cellStyle name="S3 50" xfId="2417"/>
    <cellStyle name="S3 51" xfId="2418"/>
    <cellStyle name="S3 52" xfId="2419"/>
    <cellStyle name="S3 53" xfId="2420"/>
    <cellStyle name="S3 54" xfId="2421"/>
    <cellStyle name="S3 55" xfId="2422"/>
    <cellStyle name="S3 56" xfId="2423"/>
    <cellStyle name="S3 57" xfId="2424"/>
    <cellStyle name="S3 58" xfId="2425"/>
    <cellStyle name="S3 59" xfId="2426"/>
    <cellStyle name="S3 6" xfId="2427"/>
    <cellStyle name="S3 60" xfId="2428"/>
    <cellStyle name="S3 61" xfId="2429"/>
    <cellStyle name="S3 62" xfId="2430"/>
    <cellStyle name="S3 63" xfId="2431"/>
    <cellStyle name="S3 64" xfId="2432"/>
    <cellStyle name="S3 65" xfId="2433"/>
    <cellStyle name="S3 66" xfId="2434"/>
    <cellStyle name="S3 67" xfId="2435"/>
    <cellStyle name="S3 68" xfId="2436"/>
    <cellStyle name="S3 69" xfId="2437"/>
    <cellStyle name="S3 7" xfId="2438"/>
    <cellStyle name="S3 70" xfId="2439"/>
    <cellStyle name="S3 71" xfId="2440"/>
    <cellStyle name="S3 72" xfId="2441"/>
    <cellStyle name="S3 73" xfId="2442"/>
    <cellStyle name="S3 74" xfId="2443"/>
    <cellStyle name="S3 75" xfId="2444"/>
    <cellStyle name="S3 76" xfId="2445"/>
    <cellStyle name="S3 77" xfId="2446"/>
    <cellStyle name="S3 78" xfId="2447"/>
    <cellStyle name="S3 79" xfId="2448"/>
    <cellStyle name="S3 8" xfId="2449"/>
    <cellStyle name="S3 80" xfId="2450"/>
    <cellStyle name="S3 81" xfId="2451"/>
    <cellStyle name="S3 82" xfId="2452"/>
    <cellStyle name="S3 83" xfId="2453"/>
    <cellStyle name="S3 84" xfId="2454"/>
    <cellStyle name="S3 85" xfId="2455"/>
    <cellStyle name="S3 86" xfId="2456"/>
    <cellStyle name="S3 87" xfId="2457"/>
    <cellStyle name="S3 88" xfId="2458"/>
    <cellStyle name="S3 89" xfId="2459"/>
    <cellStyle name="S3 9" xfId="2460"/>
    <cellStyle name="S3 90" xfId="2461"/>
    <cellStyle name="S3 91" xfId="2462"/>
    <cellStyle name="S3 92" xfId="2463"/>
    <cellStyle name="S3 93" xfId="2464"/>
    <cellStyle name="S3 94" xfId="2465"/>
    <cellStyle name="S3 95" xfId="2466"/>
    <cellStyle name="S3 96" xfId="2467"/>
    <cellStyle name="S3 97" xfId="2468"/>
    <cellStyle name="S3 98" xfId="2469"/>
    <cellStyle name="S3 99" xfId="2470"/>
    <cellStyle name="S4" xfId="2471"/>
    <cellStyle name="S4 10" xfId="2472"/>
    <cellStyle name="S4 100" xfId="2473"/>
    <cellStyle name="S4 101" xfId="2474"/>
    <cellStyle name="S4 102" xfId="2475"/>
    <cellStyle name="S4 103" xfId="2476"/>
    <cellStyle name="S4 104" xfId="2477"/>
    <cellStyle name="S4 105" xfId="2478"/>
    <cellStyle name="S4 106" xfId="2479"/>
    <cellStyle name="S4 107" xfId="2480"/>
    <cellStyle name="S4 108" xfId="2481"/>
    <cellStyle name="S4 109" xfId="2482"/>
    <cellStyle name="S4 11" xfId="2483"/>
    <cellStyle name="S4 110" xfId="2484"/>
    <cellStyle name="S4 111" xfId="2485"/>
    <cellStyle name="S4 112" xfId="2486"/>
    <cellStyle name="S4 113" xfId="2487"/>
    <cellStyle name="S4 114" xfId="2488"/>
    <cellStyle name="S4 115" xfId="2489"/>
    <cellStyle name="S4 116" xfId="2490"/>
    <cellStyle name="S4 117" xfId="2491"/>
    <cellStyle name="S4 118" xfId="2492"/>
    <cellStyle name="S4 119" xfId="2493"/>
    <cellStyle name="S4 12" xfId="2494"/>
    <cellStyle name="S4 120" xfId="2495"/>
    <cellStyle name="S4 121" xfId="2496"/>
    <cellStyle name="S4 122" xfId="2497"/>
    <cellStyle name="S4 123" xfId="2498"/>
    <cellStyle name="S4 124" xfId="2499"/>
    <cellStyle name="S4 125" xfId="2500"/>
    <cellStyle name="S4 126" xfId="2501"/>
    <cellStyle name="S4 127" xfId="2502"/>
    <cellStyle name="S4 128" xfId="2503"/>
    <cellStyle name="S4 129" xfId="2504"/>
    <cellStyle name="S4 13" xfId="2505"/>
    <cellStyle name="S4 130" xfId="2506"/>
    <cellStyle name="S4 131" xfId="2507"/>
    <cellStyle name="S4 132" xfId="2508"/>
    <cellStyle name="S4 133" xfId="2509"/>
    <cellStyle name="S4 134" xfId="2510"/>
    <cellStyle name="S4 135" xfId="2511"/>
    <cellStyle name="S4 136" xfId="2512"/>
    <cellStyle name="S4 137" xfId="2513"/>
    <cellStyle name="S4 138" xfId="2514"/>
    <cellStyle name="S4 139" xfId="2515"/>
    <cellStyle name="S4 14" xfId="2516"/>
    <cellStyle name="S4 140" xfId="2517"/>
    <cellStyle name="S4 141" xfId="2518"/>
    <cellStyle name="S4 142" xfId="2519"/>
    <cellStyle name="S4 143" xfId="2520"/>
    <cellStyle name="S4 144" xfId="2521"/>
    <cellStyle name="S4 145" xfId="2522"/>
    <cellStyle name="S4 146" xfId="2523"/>
    <cellStyle name="S4 147" xfId="2524"/>
    <cellStyle name="S4 148" xfId="2525"/>
    <cellStyle name="S4 149" xfId="2526"/>
    <cellStyle name="S4 15" xfId="2527"/>
    <cellStyle name="S4 150" xfId="2528"/>
    <cellStyle name="S4 151" xfId="2529"/>
    <cellStyle name="S4 152" xfId="2530"/>
    <cellStyle name="S4 153" xfId="2531"/>
    <cellStyle name="S4 154" xfId="2532"/>
    <cellStyle name="S4 155" xfId="2533"/>
    <cellStyle name="S4 156" xfId="2534"/>
    <cellStyle name="S4 157" xfId="2535"/>
    <cellStyle name="S4 158" xfId="2536"/>
    <cellStyle name="S4 159" xfId="2537"/>
    <cellStyle name="S4 16" xfId="2538"/>
    <cellStyle name="S4 160" xfId="2539"/>
    <cellStyle name="S4 161" xfId="2540"/>
    <cellStyle name="S4 162" xfId="2541"/>
    <cellStyle name="S4 17" xfId="2542"/>
    <cellStyle name="S4 18" xfId="2543"/>
    <cellStyle name="S4 19" xfId="2544"/>
    <cellStyle name="S4 2" xfId="2545"/>
    <cellStyle name="S4 20" xfId="2546"/>
    <cellStyle name="S4 21" xfId="2547"/>
    <cellStyle name="S4 22" xfId="2548"/>
    <cellStyle name="S4 23" xfId="2549"/>
    <cellStyle name="S4 24" xfId="2550"/>
    <cellStyle name="S4 25" xfId="2551"/>
    <cellStyle name="S4 26" xfId="2552"/>
    <cellStyle name="S4 27" xfId="2553"/>
    <cellStyle name="S4 28" xfId="2554"/>
    <cellStyle name="S4 29" xfId="2555"/>
    <cellStyle name="S4 3" xfId="2556"/>
    <cellStyle name="S4 30" xfId="2557"/>
    <cellStyle name="S4 31" xfId="2558"/>
    <cellStyle name="S4 32" xfId="2559"/>
    <cellStyle name="S4 33" xfId="2560"/>
    <cellStyle name="S4 34" xfId="2561"/>
    <cellStyle name="S4 35" xfId="2562"/>
    <cellStyle name="S4 36" xfId="2563"/>
    <cellStyle name="S4 37" xfId="2564"/>
    <cellStyle name="S4 38" xfId="2565"/>
    <cellStyle name="S4 39" xfId="2566"/>
    <cellStyle name="S4 4" xfId="2567"/>
    <cellStyle name="S4 40" xfId="2568"/>
    <cellStyle name="S4 41" xfId="2569"/>
    <cellStyle name="S4 42" xfId="2570"/>
    <cellStyle name="S4 43" xfId="2571"/>
    <cellStyle name="S4 44" xfId="2572"/>
    <cellStyle name="S4 45" xfId="2573"/>
    <cellStyle name="S4 46" xfId="2574"/>
    <cellStyle name="S4 47" xfId="2575"/>
    <cellStyle name="S4 48" xfId="2576"/>
    <cellStyle name="S4 49" xfId="2577"/>
    <cellStyle name="S4 5" xfId="2578"/>
    <cellStyle name="S4 50" xfId="2579"/>
    <cellStyle name="S4 51" xfId="2580"/>
    <cellStyle name="S4 52" xfId="2581"/>
    <cellStyle name="S4 53" xfId="2582"/>
    <cellStyle name="S4 54" xfId="2583"/>
    <cellStyle name="S4 55" xfId="2584"/>
    <cellStyle name="S4 56" xfId="2585"/>
    <cellStyle name="S4 57" xfId="2586"/>
    <cellStyle name="S4 58" xfId="2587"/>
    <cellStyle name="S4 59" xfId="2588"/>
    <cellStyle name="S4 6" xfId="2589"/>
    <cellStyle name="S4 60" xfId="2590"/>
    <cellStyle name="S4 61" xfId="2591"/>
    <cellStyle name="S4 62" xfId="2592"/>
    <cellStyle name="S4 63" xfId="2593"/>
    <cellStyle name="S4 64" xfId="2594"/>
    <cellStyle name="S4 65" xfId="2595"/>
    <cellStyle name="S4 66" xfId="2596"/>
    <cellStyle name="S4 67" xfId="2597"/>
    <cellStyle name="S4 68" xfId="2598"/>
    <cellStyle name="S4 69" xfId="2599"/>
    <cellStyle name="S4 7" xfId="2600"/>
    <cellStyle name="S4 70" xfId="2601"/>
    <cellStyle name="S4 71" xfId="2602"/>
    <cellStyle name="S4 72" xfId="2603"/>
    <cellStyle name="S4 73" xfId="2604"/>
    <cellStyle name="S4 74" xfId="2605"/>
    <cellStyle name="S4 75" xfId="2606"/>
    <cellStyle name="S4 76" xfId="2607"/>
    <cellStyle name="S4 77" xfId="2608"/>
    <cellStyle name="S4 78" xfId="2609"/>
    <cellStyle name="S4 79" xfId="2610"/>
    <cellStyle name="S4 8" xfId="2611"/>
    <cellStyle name="S4 80" xfId="2612"/>
    <cellStyle name="S4 81" xfId="2613"/>
    <cellStyle name="S4 82" xfId="2614"/>
    <cellStyle name="S4 83" xfId="2615"/>
    <cellStyle name="S4 84" xfId="2616"/>
    <cellStyle name="S4 85" xfId="2617"/>
    <cellStyle name="S4 86" xfId="2618"/>
    <cellStyle name="S4 87" xfId="2619"/>
    <cellStyle name="S4 88" xfId="2620"/>
    <cellStyle name="S4 89" xfId="2621"/>
    <cellStyle name="S4 9" xfId="2622"/>
    <cellStyle name="S4 90" xfId="2623"/>
    <cellStyle name="S4 91" xfId="2624"/>
    <cellStyle name="S4 92" xfId="2625"/>
    <cellStyle name="S4 93" xfId="2626"/>
    <cellStyle name="S4 94" xfId="2627"/>
    <cellStyle name="S4 95" xfId="2628"/>
    <cellStyle name="S4 96" xfId="2629"/>
    <cellStyle name="S4 97" xfId="2630"/>
    <cellStyle name="S4 98" xfId="2631"/>
    <cellStyle name="S4 99" xfId="2632"/>
    <cellStyle name="S5" xfId="2633"/>
    <cellStyle name="S5 10" xfId="2634"/>
    <cellStyle name="S5 100" xfId="2635"/>
    <cellStyle name="S5 101" xfId="2636"/>
    <cellStyle name="S5 102" xfId="2637"/>
    <cellStyle name="S5 103" xfId="2638"/>
    <cellStyle name="S5 104" xfId="2639"/>
    <cellStyle name="S5 105" xfId="2640"/>
    <cellStyle name="S5 106" xfId="2641"/>
    <cellStyle name="S5 107" xfId="2642"/>
    <cellStyle name="S5 108" xfId="2643"/>
    <cellStyle name="S5 109" xfId="2644"/>
    <cellStyle name="S5 11" xfId="2645"/>
    <cellStyle name="S5 110" xfId="2646"/>
    <cellStyle name="S5 111" xfId="2647"/>
    <cellStyle name="S5 112" xfId="2648"/>
    <cellStyle name="S5 113" xfId="2649"/>
    <cellStyle name="S5 114" xfId="2650"/>
    <cellStyle name="S5 115" xfId="2651"/>
    <cellStyle name="S5 116" xfId="2652"/>
    <cellStyle name="S5 117" xfId="2653"/>
    <cellStyle name="S5 118" xfId="2654"/>
    <cellStyle name="S5 119" xfId="2655"/>
    <cellStyle name="S5 12" xfId="2656"/>
    <cellStyle name="S5 120" xfId="2657"/>
    <cellStyle name="S5 121" xfId="2658"/>
    <cellStyle name="S5 122" xfId="2659"/>
    <cellStyle name="S5 123" xfId="2660"/>
    <cellStyle name="S5 124" xfId="2661"/>
    <cellStyle name="S5 125" xfId="2662"/>
    <cellStyle name="S5 126" xfId="2663"/>
    <cellStyle name="S5 127" xfId="2664"/>
    <cellStyle name="S5 128" xfId="2665"/>
    <cellStyle name="S5 129" xfId="2666"/>
    <cellStyle name="S5 13" xfId="2667"/>
    <cellStyle name="S5 130" xfId="2668"/>
    <cellStyle name="S5 131" xfId="2669"/>
    <cellStyle name="S5 132" xfId="2670"/>
    <cellStyle name="S5 133" xfId="2671"/>
    <cellStyle name="S5 134" xfId="2672"/>
    <cellStyle name="S5 135" xfId="2673"/>
    <cellStyle name="S5 136" xfId="2674"/>
    <cellStyle name="S5 137" xfId="2675"/>
    <cellStyle name="S5 138" xfId="2676"/>
    <cellStyle name="S5 139" xfId="2677"/>
    <cellStyle name="S5 14" xfId="2678"/>
    <cellStyle name="S5 140" xfId="2679"/>
    <cellStyle name="S5 141" xfId="2680"/>
    <cellStyle name="S5 142" xfId="2681"/>
    <cellStyle name="S5 143" xfId="2682"/>
    <cellStyle name="S5 144" xfId="2683"/>
    <cellStyle name="S5 145" xfId="2684"/>
    <cellStyle name="S5 146" xfId="2685"/>
    <cellStyle name="S5 147" xfId="2686"/>
    <cellStyle name="S5 148" xfId="2687"/>
    <cellStyle name="S5 149" xfId="2688"/>
    <cellStyle name="S5 15" xfId="2689"/>
    <cellStyle name="S5 150" xfId="2690"/>
    <cellStyle name="S5 151" xfId="2691"/>
    <cellStyle name="S5 152" xfId="2692"/>
    <cellStyle name="S5 153" xfId="2693"/>
    <cellStyle name="S5 154" xfId="2694"/>
    <cellStyle name="S5 155" xfId="2695"/>
    <cellStyle name="S5 156" xfId="2696"/>
    <cellStyle name="S5 157" xfId="2697"/>
    <cellStyle name="S5 158" xfId="2698"/>
    <cellStyle name="S5 159" xfId="2699"/>
    <cellStyle name="S5 16" xfId="2700"/>
    <cellStyle name="S5 160" xfId="2701"/>
    <cellStyle name="S5 161" xfId="2702"/>
    <cellStyle name="S5 162" xfId="2703"/>
    <cellStyle name="S5 17" xfId="2704"/>
    <cellStyle name="S5 18" xfId="2705"/>
    <cellStyle name="S5 19" xfId="2706"/>
    <cellStyle name="S5 2" xfId="2707"/>
    <cellStyle name="S5 20" xfId="2708"/>
    <cellStyle name="S5 21" xfId="2709"/>
    <cellStyle name="S5 22" xfId="2710"/>
    <cellStyle name="S5 23" xfId="2711"/>
    <cellStyle name="S5 24" xfId="2712"/>
    <cellStyle name="S5 25" xfId="2713"/>
    <cellStyle name="S5 26" xfId="2714"/>
    <cellStyle name="S5 27" xfId="2715"/>
    <cellStyle name="S5 28" xfId="2716"/>
    <cellStyle name="S5 29" xfId="2717"/>
    <cellStyle name="S5 3" xfId="2718"/>
    <cellStyle name="S5 30" xfId="2719"/>
    <cellStyle name="S5 31" xfId="2720"/>
    <cellStyle name="S5 32" xfId="2721"/>
    <cellStyle name="S5 33" xfId="2722"/>
    <cellStyle name="S5 34" xfId="2723"/>
    <cellStyle name="S5 35" xfId="2724"/>
    <cellStyle name="S5 36" xfId="2725"/>
    <cellStyle name="S5 37" xfId="2726"/>
    <cellStyle name="S5 38" xfId="2727"/>
    <cellStyle name="S5 39" xfId="2728"/>
    <cellStyle name="S5 4" xfId="2729"/>
    <cellStyle name="S5 40" xfId="2730"/>
    <cellStyle name="S5 41" xfId="2731"/>
    <cellStyle name="S5 42" xfId="2732"/>
    <cellStyle name="S5 43" xfId="2733"/>
    <cellStyle name="S5 44" xfId="2734"/>
    <cellStyle name="S5 45" xfId="2735"/>
    <cellStyle name="S5 46" xfId="2736"/>
    <cellStyle name="S5 47" xfId="2737"/>
    <cellStyle name="S5 48" xfId="2738"/>
    <cellStyle name="S5 49" xfId="2739"/>
    <cellStyle name="S5 5" xfId="2740"/>
    <cellStyle name="S5 50" xfId="2741"/>
    <cellStyle name="S5 51" xfId="2742"/>
    <cellStyle name="S5 52" xfId="2743"/>
    <cellStyle name="S5 53" xfId="2744"/>
    <cellStyle name="S5 54" xfId="2745"/>
    <cellStyle name="S5 55" xfId="2746"/>
    <cellStyle name="S5 56" xfId="2747"/>
    <cellStyle name="S5 57" xfId="2748"/>
    <cellStyle name="S5 58" xfId="2749"/>
    <cellStyle name="S5 59" xfId="2750"/>
    <cellStyle name="S5 6" xfId="2751"/>
    <cellStyle name="S5 60" xfId="2752"/>
    <cellStyle name="S5 61" xfId="2753"/>
    <cellStyle name="S5 62" xfId="2754"/>
    <cellStyle name="S5 63" xfId="2755"/>
    <cellStyle name="S5 64" xfId="2756"/>
    <cellStyle name="S5 65" xfId="2757"/>
    <cellStyle name="S5 66" xfId="2758"/>
    <cellStyle name="S5 67" xfId="2759"/>
    <cellStyle name="S5 68" xfId="2760"/>
    <cellStyle name="S5 69" xfId="2761"/>
    <cellStyle name="S5 7" xfId="2762"/>
    <cellStyle name="S5 70" xfId="2763"/>
    <cellStyle name="S5 71" xfId="2764"/>
    <cellStyle name="S5 72" xfId="2765"/>
    <cellStyle name="S5 73" xfId="2766"/>
    <cellStyle name="S5 74" xfId="2767"/>
    <cellStyle name="S5 75" xfId="2768"/>
    <cellStyle name="S5 76" xfId="2769"/>
    <cellStyle name="S5 77" xfId="2770"/>
    <cellStyle name="S5 78" xfId="2771"/>
    <cellStyle name="S5 79" xfId="2772"/>
    <cellStyle name="S5 8" xfId="2773"/>
    <cellStyle name="S5 80" xfId="2774"/>
    <cellStyle name="S5 81" xfId="2775"/>
    <cellStyle name="S5 82" xfId="2776"/>
    <cellStyle name="S5 83" xfId="2777"/>
    <cellStyle name="S5 84" xfId="2778"/>
    <cellStyle name="S5 85" xfId="2779"/>
    <cellStyle name="S5 86" xfId="2780"/>
    <cellStyle name="S5 87" xfId="2781"/>
    <cellStyle name="S5 88" xfId="2782"/>
    <cellStyle name="S5 89" xfId="2783"/>
    <cellStyle name="S5 9" xfId="2784"/>
    <cellStyle name="S5 90" xfId="2785"/>
    <cellStyle name="S5 91" xfId="2786"/>
    <cellStyle name="S5 92" xfId="2787"/>
    <cellStyle name="S5 93" xfId="2788"/>
    <cellStyle name="S5 94" xfId="2789"/>
    <cellStyle name="S5 95" xfId="2790"/>
    <cellStyle name="S5 96" xfId="2791"/>
    <cellStyle name="S5 97" xfId="2792"/>
    <cellStyle name="S5 98" xfId="2793"/>
    <cellStyle name="S5 99" xfId="2794"/>
    <cellStyle name="S6" xfId="2795"/>
    <cellStyle name="S6 10" xfId="2796"/>
    <cellStyle name="S6 100" xfId="2797"/>
    <cellStyle name="S6 101" xfId="2798"/>
    <cellStyle name="S6 102" xfId="2799"/>
    <cellStyle name="S6 103" xfId="2800"/>
    <cellStyle name="S6 104" xfId="2801"/>
    <cellStyle name="S6 105" xfId="2802"/>
    <cellStyle name="S6 106" xfId="2803"/>
    <cellStyle name="S6 107" xfId="2804"/>
    <cellStyle name="S6 108" xfId="2805"/>
    <cellStyle name="S6 109" xfId="2806"/>
    <cellStyle name="S6 11" xfId="2807"/>
    <cellStyle name="S6 110" xfId="2808"/>
    <cellStyle name="S6 111" xfId="2809"/>
    <cellStyle name="S6 112" xfId="2810"/>
    <cellStyle name="S6 113" xfId="2811"/>
    <cellStyle name="S6 114" xfId="2812"/>
    <cellStyle name="S6 115" xfId="2813"/>
    <cellStyle name="S6 116" xfId="2814"/>
    <cellStyle name="S6 117" xfId="2815"/>
    <cellStyle name="S6 118" xfId="2816"/>
    <cellStyle name="S6 119" xfId="2817"/>
    <cellStyle name="S6 12" xfId="2818"/>
    <cellStyle name="S6 120" xfId="2819"/>
    <cellStyle name="S6 121" xfId="2820"/>
    <cellStyle name="S6 122" xfId="2821"/>
    <cellStyle name="S6 123" xfId="2822"/>
    <cellStyle name="S6 124" xfId="2823"/>
    <cellStyle name="S6 125" xfId="2824"/>
    <cellStyle name="S6 126" xfId="2825"/>
    <cellStyle name="S6 127" xfId="2826"/>
    <cellStyle name="S6 128" xfId="2827"/>
    <cellStyle name="S6 129" xfId="2828"/>
    <cellStyle name="S6 13" xfId="2829"/>
    <cellStyle name="S6 130" xfId="2830"/>
    <cellStyle name="S6 131" xfId="2831"/>
    <cellStyle name="S6 132" xfId="2832"/>
    <cellStyle name="S6 133" xfId="2833"/>
    <cellStyle name="S6 134" xfId="2834"/>
    <cellStyle name="S6 135" xfId="2835"/>
    <cellStyle name="S6 136" xfId="2836"/>
    <cellStyle name="S6 137" xfId="2837"/>
    <cellStyle name="S6 138" xfId="2838"/>
    <cellStyle name="S6 139" xfId="2839"/>
    <cellStyle name="S6 14" xfId="2840"/>
    <cellStyle name="S6 140" xfId="2841"/>
    <cellStyle name="S6 141" xfId="2842"/>
    <cellStyle name="S6 142" xfId="2843"/>
    <cellStyle name="S6 143" xfId="2844"/>
    <cellStyle name="S6 144" xfId="2845"/>
    <cellStyle name="S6 145" xfId="2846"/>
    <cellStyle name="S6 146" xfId="2847"/>
    <cellStyle name="S6 147" xfId="2848"/>
    <cellStyle name="S6 148" xfId="2849"/>
    <cellStyle name="S6 149" xfId="2850"/>
    <cellStyle name="S6 15" xfId="2851"/>
    <cellStyle name="S6 150" xfId="2852"/>
    <cellStyle name="S6 151" xfId="2853"/>
    <cellStyle name="S6 152" xfId="2854"/>
    <cellStyle name="S6 153" xfId="2855"/>
    <cellStyle name="S6 154" xfId="2856"/>
    <cellStyle name="S6 155" xfId="2857"/>
    <cellStyle name="S6 156" xfId="2858"/>
    <cellStyle name="S6 157" xfId="2859"/>
    <cellStyle name="S6 158" xfId="2860"/>
    <cellStyle name="S6 159" xfId="2861"/>
    <cellStyle name="S6 16" xfId="2862"/>
    <cellStyle name="S6 160" xfId="2863"/>
    <cellStyle name="S6 161" xfId="2864"/>
    <cellStyle name="S6 162" xfId="2865"/>
    <cellStyle name="S6 17" xfId="2866"/>
    <cellStyle name="S6 18" xfId="2867"/>
    <cellStyle name="S6 19" xfId="2868"/>
    <cellStyle name="S6 2" xfId="2869"/>
    <cellStyle name="S6 20" xfId="2870"/>
    <cellStyle name="S6 21" xfId="2871"/>
    <cellStyle name="S6 22" xfId="2872"/>
    <cellStyle name="S6 23" xfId="2873"/>
    <cellStyle name="S6 24" xfId="2874"/>
    <cellStyle name="S6 25" xfId="2875"/>
    <cellStyle name="S6 26" xfId="2876"/>
    <cellStyle name="S6 27" xfId="2877"/>
    <cellStyle name="S6 28" xfId="2878"/>
    <cellStyle name="S6 29" xfId="2879"/>
    <cellStyle name="S6 3" xfId="2880"/>
    <cellStyle name="S6 30" xfId="2881"/>
    <cellStyle name="S6 31" xfId="2882"/>
    <cellStyle name="S6 32" xfId="2883"/>
    <cellStyle name="S6 33" xfId="2884"/>
    <cellStyle name="S6 34" xfId="2885"/>
    <cellStyle name="S6 35" xfId="2886"/>
    <cellStyle name="S6 36" xfId="2887"/>
    <cellStyle name="S6 37" xfId="2888"/>
    <cellStyle name="S6 38" xfId="2889"/>
    <cellStyle name="S6 39" xfId="2890"/>
    <cellStyle name="S6 4" xfId="2891"/>
    <cellStyle name="S6 40" xfId="2892"/>
    <cellStyle name="S6 41" xfId="2893"/>
    <cellStyle name="S6 42" xfId="2894"/>
    <cellStyle name="S6 43" xfId="2895"/>
    <cellStyle name="S6 44" xfId="2896"/>
    <cellStyle name="S6 45" xfId="2897"/>
    <cellStyle name="S6 46" xfId="2898"/>
    <cellStyle name="S6 47" xfId="2899"/>
    <cellStyle name="S6 48" xfId="2900"/>
    <cellStyle name="S6 49" xfId="2901"/>
    <cellStyle name="S6 5" xfId="2902"/>
    <cellStyle name="S6 50" xfId="2903"/>
    <cellStyle name="S6 51" xfId="2904"/>
    <cellStyle name="S6 52" xfId="2905"/>
    <cellStyle name="S6 53" xfId="2906"/>
    <cellStyle name="S6 54" xfId="2907"/>
    <cellStyle name="S6 55" xfId="2908"/>
    <cellStyle name="S6 56" xfId="2909"/>
    <cellStyle name="S6 57" xfId="2910"/>
    <cellStyle name="S6 58" xfId="2911"/>
    <cellStyle name="S6 59" xfId="2912"/>
    <cellStyle name="S6 6" xfId="2913"/>
    <cellStyle name="S6 60" xfId="2914"/>
    <cellStyle name="S6 61" xfId="2915"/>
    <cellStyle name="S6 62" xfId="2916"/>
    <cellStyle name="S6 63" xfId="2917"/>
    <cellStyle name="S6 64" xfId="2918"/>
    <cellStyle name="S6 65" xfId="2919"/>
    <cellStyle name="S6 66" xfId="2920"/>
    <cellStyle name="S6 67" xfId="2921"/>
    <cellStyle name="S6 68" xfId="2922"/>
    <cellStyle name="S6 69" xfId="2923"/>
    <cellStyle name="S6 7" xfId="2924"/>
    <cellStyle name="S6 70" xfId="2925"/>
    <cellStyle name="S6 71" xfId="2926"/>
    <cellStyle name="S6 72" xfId="2927"/>
    <cellStyle name="S6 73" xfId="2928"/>
    <cellStyle name="S6 74" xfId="2929"/>
    <cellStyle name="S6 75" xfId="2930"/>
    <cellStyle name="S6 76" xfId="2931"/>
    <cellStyle name="S6 77" xfId="2932"/>
    <cellStyle name="S6 78" xfId="2933"/>
    <cellStyle name="S6 79" xfId="2934"/>
    <cellStyle name="S6 8" xfId="2935"/>
    <cellStyle name="S6 80" xfId="2936"/>
    <cellStyle name="S6 81" xfId="2937"/>
    <cellStyle name="S6 82" xfId="2938"/>
    <cellStyle name="S6 83" xfId="2939"/>
    <cellStyle name="S6 84" xfId="2940"/>
    <cellStyle name="S6 85" xfId="2941"/>
    <cellStyle name="S6 86" xfId="2942"/>
    <cellStyle name="S6 87" xfId="2943"/>
    <cellStyle name="S6 88" xfId="2944"/>
    <cellStyle name="S6 89" xfId="2945"/>
    <cellStyle name="S6 9" xfId="2946"/>
    <cellStyle name="S6 90" xfId="2947"/>
    <cellStyle name="S6 91" xfId="2948"/>
    <cellStyle name="S6 92" xfId="2949"/>
    <cellStyle name="S6 93" xfId="2950"/>
    <cellStyle name="S6 94" xfId="2951"/>
    <cellStyle name="S6 95" xfId="2952"/>
    <cellStyle name="S6 96" xfId="2953"/>
    <cellStyle name="S6 97" xfId="2954"/>
    <cellStyle name="S6 98" xfId="2955"/>
    <cellStyle name="S6 99" xfId="2956"/>
    <cellStyle name="S7" xfId="2957"/>
    <cellStyle name="S7 10" xfId="2958"/>
    <cellStyle name="S7 100" xfId="2959"/>
    <cellStyle name="S7 101" xfId="2960"/>
    <cellStyle name="S7 102" xfId="2961"/>
    <cellStyle name="S7 103" xfId="2962"/>
    <cellStyle name="S7 104" xfId="2963"/>
    <cellStyle name="S7 105" xfId="2964"/>
    <cellStyle name="S7 106" xfId="2965"/>
    <cellStyle name="S7 107" xfId="2966"/>
    <cellStyle name="S7 108" xfId="2967"/>
    <cellStyle name="S7 109" xfId="2968"/>
    <cellStyle name="S7 11" xfId="2969"/>
    <cellStyle name="S7 110" xfId="2970"/>
    <cellStyle name="S7 111" xfId="2971"/>
    <cellStyle name="S7 112" xfId="2972"/>
    <cellStyle name="S7 113" xfId="2973"/>
    <cellStyle name="S7 114" xfId="2974"/>
    <cellStyle name="S7 115" xfId="2975"/>
    <cellStyle name="S7 116" xfId="2976"/>
    <cellStyle name="S7 117" xfId="2977"/>
    <cellStyle name="S7 118" xfId="2978"/>
    <cellStyle name="S7 119" xfId="2979"/>
    <cellStyle name="S7 12" xfId="2980"/>
    <cellStyle name="S7 120" xfId="2981"/>
    <cellStyle name="S7 121" xfId="2982"/>
    <cellStyle name="S7 122" xfId="2983"/>
    <cellStyle name="S7 123" xfId="2984"/>
    <cellStyle name="S7 124" xfId="2985"/>
    <cellStyle name="S7 125" xfId="2986"/>
    <cellStyle name="S7 126" xfId="2987"/>
    <cellStyle name="S7 127" xfId="2988"/>
    <cellStyle name="S7 128" xfId="2989"/>
    <cellStyle name="S7 129" xfId="2990"/>
    <cellStyle name="S7 13" xfId="2991"/>
    <cellStyle name="S7 130" xfId="2992"/>
    <cellStyle name="S7 131" xfId="2993"/>
    <cellStyle name="S7 132" xfId="2994"/>
    <cellStyle name="S7 133" xfId="2995"/>
    <cellStyle name="S7 134" xfId="2996"/>
    <cellStyle name="S7 135" xfId="2997"/>
    <cellStyle name="S7 136" xfId="2998"/>
    <cellStyle name="S7 137" xfId="2999"/>
    <cellStyle name="S7 138" xfId="3000"/>
    <cellStyle name="S7 139" xfId="3001"/>
    <cellStyle name="S7 14" xfId="3002"/>
    <cellStyle name="S7 140" xfId="3003"/>
    <cellStyle name="S7 141" xfId="3004"/>
    <cellStyle name="S7 142" xfId="3005"/>
    <cellStyle name="S7 143" xfId="3006"/>
    <cellStyle name="S7 144" xfId="3007"/>
    <cellStyle name="S7 145" xfId="3008"/>
    <cellStyle name="S7 146" xfId="3009"/>
    <cellStyle name="S7 147" xfId="3010"/>
    <cellStyle name="S7 148" xfId="3011"/>
    <cellStyle name="S7 149" xfId="3012"/>
    <cellStyle name="S7 15" xfId="3013"/>
    <cellStyle name="S7 150" xfId="3014"/>
    <cellStyle name="S7 151" xfId="3015"/>
    <cellStyle name="S7 152" xfId="3016"/>
    <cellStyle name="S7 153" xfId="3017"/>
    <cellStyle name="S7 154" xfId="3018"/>
    <cellStyle name="S7 155" xfId="3019"/>
    <cellStyle name="S7 156" xfId="3020"/>
    <cellStyle name="S7 157" xfId="3021"/>
    <cellStyle name="S7 158" xfId="3022"/>
    <cellStyle name="S7 159" xfId="3023"/>
    <cellStyle name="S7 16" xfId="3024"/>
    <cellStyle name="S7 160" xfId="3025"/>
    <cellStyle name="S7 161" xfId="3026"/>
    <cellStyle name="S7 162" xfId="3027"/>
    <cellStyle name="S7 17" xfId="3028"/>
    <cellStyle name="S7 18" xfId="3029"/>
    <cellStyle name="S7 19" xfId="3030"/>
    <cellStyle name="S7 2" xfId="3031"/>
    <cellStyle name="S7 20" xfId="3032"/>
    <cellStyle name="S7 21" xfId="3033"/>
    <cellStyle name="S7 22" xfId="3034"/>
    <cellStyle name="S7 23" xfId="3035"/>
    <cellStyle name="S7 24" xfId="3036"/>
    <cellStyle name="S7 25" xfId="3037"/>
    <cellStyle name="S7 26" xfId="3038"/>
    <cellStyle name="S7 27" xfId="3039"/>
    <cellStyle name="S7 28" xfId="3040"/>
    <cellStyle name="S7 29" xfId="3041"/>
    <cellStyle name="S7 3" xfId="3042"/>
    <cellStyle name="S7 30" xfId="3043"/>
    <cellStyle name="S7 31" xfId="3044"/>
    <cellStyle name="S7 32" xfId="3045"/>
    <cellStyle name="S7 33" xfId="3046"/>
    <cellStyle name="S7 34" xfId="3047"/>
    <cellStyle name="S7 35" xfId="3048"/>
    <cellStyle name="S7 36" xfId="3049"/>
    <cellStyle name="S7 37" xfId="3050"/>
    <cellStyle name="S7 38" xfId="3051"/>
    <cellStyle name="S7 39" xfId="3052"/>
    <cellStyle name="S7 4" xfId="3053"/>
    <cellStyle name="S7 40" xfId="3054"/>
    <cellStyle name="S7 41" xfId="3055"/>
    <cellStyle name="S7 42" xfId="3056"/>
    <cellStyle name="S7 43" xfId="3057"/>
    <cellStyle name="S7 44" xfId="3058"/>
    <cellStyle name="S7 45" xfId="3059"/>
    <cellStyle name="S7 46" xfId="3060"/>
    <cellStyle name="S7 47" xfId="3061"/>
    <cellStyle name="S7 48" xfId="3062"/>
    <cellStyle name="S7 49" xfId="3063"/>
    <cellStyle name="S7 5" xfId="3064"/>
    <cellStyle name="S7 50" xfId="3065"/>
    <cellStyle name="S7 51" xfId="3066"/>
    <cellStyle name="S7 52" xfId="3067"/>
    <cellStyle name="S7 53" xfId="3068"/>
    <cellStyle name="S7 54" xfId="3069"/>
    <cellStyle name="S7 55" xfId="3070"/>
    <cellStyle name="S7 56" xfId="3071"/>
    <cellStyle name="S7 57" xfId="3072"/>
    <cellStyle name="S7 58" xfId="3073"/>
    <cellStyle name="S7 59" xfId="3074"/>
    <cellStyle name="S7 6" xfId="3075"/>
    <cellStyle name="S7 60" xfId="3076"/>
    <cellStyle name="S7 61" xfId="3077"/>
    <cellStyle name="S7 62" xfId="3078"/>
    <cellStyle name="S7 63" xfId="3079"/>
    <cellStyle name="S7 64" xfId="3080"/>
    <cellStyle name="S7 65" xfId="3081"/>
    <cellStyle name="S7 66" xfId="3082"/>
    <cellStyle name="S7 67" xfId="3083"/>
    <cellStyle name="S7 68" xfId="3084"/>
    <cellStyle name="S7 69" xfId="3085"/>
    <cellStyle name="S7 7" xfId="3086"/>
    <cellStyle name="S7 70" xfId="3087"/>
    <cellStyle name="S7 71" xfId="3088"/>
    <cellStyle name="S7 72" xfId="3089"/>
    <cellStyle name="S7 73" xfId="3090"/>
    <cellStyle name="S7 74" xfId="3091"/>
    <cellStyle name="S7 75" xfId="3092"/>
    <cellStyle name="S7 76" xfId="3093"/>
    <cellStyle name="S7 77" xfId="3094"/>
    <cellStyle name="S7 78" xfId="3095"/>
    <cellStyle name="S7 79" xfId="3096"/>
    <cellStyle name="S7 8" xfId="3097"/>
    <cellStyle name="S7 80" xfId="3098"/>
    <cellStyle name="S7 81" xfId="3099"/>
    <cellStyle name="S7 82" xfId="3100"/>
    <cellStyle name="S7 83" xfId="3101"/>
    <cellStyle name="S7 84" xfId="3102"/>
    <cellStyle name="S7 85" xfId="3103"/>
    <cellStyle name="S7 86" xfId="3104"/>
    <cellStyle name="S7 87" xfId="3105"/>
    <cellStyle name="S7 88" xfId="3106"/>
    <cellStyle name="S7 89" xfId="3107"/>
    <cellStyle name="S7 9" xfId="3108"/>
    <cellStyle name="S7 90" xfId="3109"/>
    <cellStyle name="S7 91" xfId="3110"/>
    <cellStyle name="S7 92" xfId="3111"/>
    <cellStyle name="S7 93" xfId="3112"/>
    <cellStyle name="S7 94" xfId="3113"/>
    <cellStyle name="S7 95" xfId="3114"/>
    <cellStyle name="S7 96" xfId="3115"/>
    <cellStyle name="S7 97" xfId="3116"/>
    <cellStyle name="S7 98" xfId="3117"/>
    <cellStyle name="S7 99" xfId="3118"/>
    <cellStyle name="S8" xfId="3119"/>
    <cellStyle name="S8 10" xfId="3120"/>
    <cellStyle name="S8 100" xfId="3121"/>
    <cellStyle name="S8 101" xfId="3122"/>
    <cellStyle name="S8 102" xfId="3123"/>
    <cellStyle name="S8 103" xfId="3124"/>
    <cellStyle name="S8 104" xfId="3125"/>
    <cellStyle name="S8 105" xfId="3126"/>
    <cellStyle name="S8 106" xfId="3127"/>
    <cellStyle name="S8 107" xfId="3128"/>
    <cellStyle name="S8 108" xfId="3129"/>
    <cellStyle name="S8 109" xfId="3130"/>
    <cellStyle name="S8 11" xfId="3131"/>
    <cellStyle name="S8 110" xfId="3132"/>
    <cellStyle name="S8 111" xfId="3133"/>
    <cellStyle name="S8 112" xfId="3134"/>
    <cellStyle name="S8 113" xfId="3135"/>
    <cellStyle name="S8 114" xfId="3136"/>
    <cellStyle name="S8 115" xfId="3137"/>
    <cellStyle name="S8 116" xfId="3138"/>
    <cellStyle name="S8 117" xfId="3139"/>
    <cellStyle name="S8 118" xfId="3140"/>
    <cellStyle name="S8 119" xfId="3141"/>
    <cellStyle name="S8 12" xfId="3142"/>
    <cellStyle name="S8 120" xfId="3143"/>
    <cellStyle name="S8 121" xfId="3144"/>
    <cellStyle name="S8 122" xfId="3145"/>
    <cellStyle name="S8 123" xfId="3146"/>
    <cellStyle name="S8 124" xfId="3147"/>
    <cellStyle name="S8 125" xfId="3148"/>
    <cellStyle name="S8 126" xfId="3149"/>
    <cellStyle name="S8 127" xfId="3150"/>
    <cellStyle name="S8 128" xfId="3151"/>
    <cellStyle name="S8 129" xfId="3152"/>
    <cellStyle name="S8 13" xfId="3153"/>
    <cellStyle name="S8 130" xfId="3154"/>
    <cellStyle name="S8 131" xfId="3155"/>
    <cellStyle name="S8 132" xfId="3156"/>
    <cellStyle name="S8 133" xfId="3157"/>
    <cellStyle name="S8 134" xfId="3158"/>
    <cellStyle name="S8 135" xfId="3159"/>
    <cellStyle name="S8 136" xfId="3160"/>
    <cellStyle name="S8 137" xfId="3161"/>
    <cellStyle name="S8 138" xfId="3162"/>
    <cellStyle name="S8 139" xfId="3163"/>
    <cellStyle name="S8 14" xfId="3164"/>
    <cellStyle name="S8 140" xfId="3165"/>
    <cellStyle name="S8 141" xfId="3166"/>
    <cellStyle name="S8 142" xfId="3167"/>
    <cellStyle name="S8 143" xfId="3168"/>
    <cellStyle name="S8 144" xfId="3169"/>
    <cellStyle name="S8 145" xfId="3170"/>
    <cellStyle name="S8 146" xfId="3171"/>
    <cellStyle name="S8 147" xfId="3172"/>
    <cellStyle name="S8 148" xfId="3173"/>
    <cellStyle name="S8 149" xfId="3174"/>
    <cellStyle name="S8 15" xfId="3175"/>
    <cellStyle name="S8 150" xfId="3176"/>
    <cellStyle name="S8 151" xfId="3177"/>
    <cellStyle name="S8 152" xfId="3178"/>
    <cellStyle name="S8 153" xfId="3179"/>
    <cellStyle name="S8 154" xfId="3180"/>
    <cellStyle name="S8 155" xfId="3181"/>
    <cellStyle name="S8 156" xfId="3182"/>
    <cellStyle name="S8 157" xfId="3183"/>
    <cellStyle name="S8 158" xfId="3184"/>
    <cellStyle name="S8 159" xfId="3185"/>
    <cellStyle name="S8 16" xfId="3186"/>
    <cellStyle name="S8 160" xfId="3187"/>
    <cellStyle name="S8 161" xfId="3188"/>
    <cellStyle name="S8 162" xfId="3189"/>
    <cellStyle name="S8 17" xfId="3190"/>
    <cellStyle name="S8 18" xfId="3191"/>
    <cellStyle name="S8 19" xfId="3192"/>
    <cellStyle name="S8 2" xfId="3193"/>
    <cellStyle name="S8 20" xfId="3194"/>
    <cellStyle name="S8 21" xfId="3195"/>
    <cellStyle name="S8 22" xfId="3196"/>
    <cellStyle name="S8 23" xfId="3197"/>
    <cellStyle name="S8 24" xfId="3198"/>
    <cellStyle name="S8 25" xfId="3199"/>
    <cellStyle name="S8 26" xfId="3200"/>
    <cellStyle name="S8 27" xfId="3201"/>
    <cellStyle name="S8 28" xfId="3202"/>
    <cellStyle name="S8 29" xfId="3203"/>
    <cellStyle name="S8 3" xfId="3204"/>
    <cellStyle name="S8 30" xfId="3205"/>
    <cellStyle name="S8 31" xfId="3206"/>
    <cellStyle name="S8 32" xfId="3207"/>
    <cellStyle name="S8 33" xfId="3208"/>
    <cellStyle name="S8 34" xfId="3209"/>
    <cellStyle name="S8 35" xfId="3210"/>
    <cellStyle name="S8 36" xfId="3211"/>
    <cellStyle name="S8 37" xfId="3212"/>
    <cellStyle name="S8 38" xfId="3213"/>
    <cellStyle name="S8 39" xfId="3214"/>
    <cellStyle name="S8 4" xfId="3215"/>
    <cellStyle name="S8 40" xfId="3216"/>
    <cellStyle name="S8 41" xfId="3217"/>
    <cellStyle name="S8 42" xfId="3218"/>
    <cellStyle name="S8 43" xfId="3219"/>
    <cellStyle name="S8 44" xfId="3220"/>
    <cellStyle name="S8 45" xfId="3221"/>
    <cellStyle name="S8 46" xfId="3222"/>
    <cellStyle name="S8 47" xfId="3223"/>
    <cellStyle name="S8 48" xfId="3224"/>
    <cellStyle name="S8 49" xfId="3225"/>
    <cellStyle name="S8 5" xfId="3226"/>
    <cellStyle name="S8 50" xfId="3227"/>
    <cellStyle name="S8 51" xfId="3228"/>
    <cellStyle name="S8 52" xfId="3229"/>
    <cellStyle name="S8 53" xfId="3230"/>
    <cellStyle name="S8 54" xfId="3231"/>
    <cellStyle name="S8 55" xfId="3232"/>
    <cellStyle name="S8 56" xfId="3233"/>
    <cellStyle name="S8 57" xfId="3234"/>
    <cellStyle name="S8 58" xfId="3235"/>
    <cellStyle name="S8 59" xfId="3236"/>
    <cellStyle name="S8 6" xfId="3237"/>
    <cellStyle name="S8 60" xfId="3238"/>
    <cellStyle name="S8 61" xfId="3239"/>
    <cellStyle name="S8 62" xfId="3240"/>
    <cellStyle name="S8 63" xfId="3241"/>
    <cellStyle name="S8 64" xfId="3242"/>
    <cellStyle name="S8 65" xfId="3243"/>
    <cellStyle name="S8 66" xfId="3244"/>
    <cellStyle name="S8 67" xfId="3245"/>
    <cellStyle name="S8 68" xfId="3246"/>
    <cellStyle name="S8 69" xfId="3247"/>
    <cellStyle name="S8 7" xfId="3248"/>
    <cellStyle name="S8 70" xfId="3249"/>
    <cellStyle name="S8 71" xfId="3250"/>
    <cellStyle name="S8 72" xfId="3251"/>
    <cellStyle name="S8 73" xfId="3252"/>
    <cellStyle name="S8 74" xfId="3253"/>
    <cellStyle name="S8 75" xfId="3254"/>
    <cellStyle name="S8 76" xfId="3255"/>
    <cellStyle name="S8 77" xfId="3256"/>
    <cellStyle name="S8 78" xfId="3257"/>
    <cellStyle name="S8 79" xfId="3258"/>
    <cellStyle name="S8 8" xfId="3259"/>
    <cellStyle name="S8 80" xfId="3260"/>
    <cellStyle name="S8 81" xfId="3261"/>
    <cellStyle name="S8 82" xfId="3262"/>
    <cellStyle name="S8 83" xfId="3263"/>
    <cellStyle name="S8 84" xfId="3264"/>
    <cellStyle name="S8 85" xfId="3265"/>
    <cellStyle name="S8 86" xfId="3266"/>
    <cellStyle name="S8 87" xfId="3267"/>
    <cellStyle name="S8 88" xfId="3268"/>
    <cellStyle name="S8 89" xfId="3269"/>
    <cellStyle name="S8 9" xfId="3270"/>
    <cellStyle name="S8 90" xfId="3271"/>
    <cellStyle name="S8 91" xfId="3272"/>
    <cellStyle name="S8 92" xfId="3273"/>
    <cellStyle name="S8 93" xfId="3274"/>
    <cellStyle name="S8 94" xfId="3275"/>
    <cellStyle name="S8 95" xfId="3276"/>
    <cellStyle name="S8 96" xfId="3277"/>
    <cellStyle name="S8 97" xfId="3278"/>
    <cellStyle name="S8 98" xfId="3279"/>
    <cellStyle name="S8 99" xfId="3280"/>
    <cellStyle name="S9" xfId="3281"/>
    <cellStyle name="S9 10" xfId="3282"/>
    <cellStyle name="S9 100" xfId="3283"/>
    <cellStyle name="S9 101" xfId="3284"/>
    <cellStyle name="S9 102" xfId="3285"/>
    <cellStyle name="S9 103" xfId="3286"/>
    <cellStyle name="S9 104" xfId="3287"/>
    <cellStyle name="S9 105" xfId="3288"/>
    <cellStyle name="S9 106" xfId="3289"/>
    <cellStyle name="S9 107" xfId="3290"/>
    <cellStyle name="S9 108" xfId="3291"/>
    <cellStyle name="S9 109" xfId="3292"/>
    <cellStyle name="S9 11" xfId="3293"/>
    <cellStyle name="S9 110" xfId="3294"/>
    <cellStyle name="S9 111" xfId="3295"/>
    <cellStyle name="S9 112" xfId="3296"/>
    <cellStyle name="S9 113" xfId="3297"/>
    <cellStyle name="S9 114" xfId="3298"/>
    <cellStyle name="S9 115" xfId="3299"/>
    <cellStyle name="S9 116" xfId="3300"/>
    <cellStyle name="S9 117" xfId="3301"/>
    <cellStyle name="S9 118" xfId="3302"/>
    <cellStyle name="S9 119" xfId="3303"/>
    <cellStyle name="S9 12" xfId="3304"/>
    <cellStyle name="S9 120" xfId="3305"/>
    <cellStyle name="S9 121" xfId="3306"/>
    <cellStyle name="S9 122" xfId="3307"/>
    <cellStyle name="S9 123" xfId="3308"/>
    <cellStyle name="S9 124" xfId="3309"/>
    <cellStyle name="S9 125" xfId="3310"/>
    <cellStyle name="S9 126" xfId="3311"/>
    <cellStyle name="S9 127" xfId="3312"/>
    <cellStyle name="S9 128" xfId="3313"/>
    <cellStyle name="S9 129" xfId="3314"/>
    <cellStyle name="S9 13" xfId="3315"/>
    <cellStyle name="S9 130" xfId="3316"/>
    <cellStyle name="S9 131" xfId="3317"/>
    <cellStyle name="S9 132" xfId="3318"/>
    <cellStyle name="S9 133" xfId="3319"/>
    <cellStyle name="S9 134" xfId="3320"/>
    <cellStyle name="S9 135" xfId="3321"/>
    <cellStyle name="S9 136" xfId="3322"/>
    <cellStyle name="S9 137" xfId="3323"/>
    <cellStyle name="S9 138" xfId="3324"/>
    <cellStyle name="S9 139" xfId="3325"/>
    <cellStyle name="S9 14" xfId="3326"/>
    <cellStyle name="S9 140" xfId="3327"/>
    <cellStyle name="S9 141" xfId="3328"/>
    <cellStyle name="S9 142" xfId="3329"/>
    <cellStyle name="S9 143" xfId="3330"/>
    <cellStyle name="S9 144" xfId="3331"/>
    <cellStyle name="S9 145" xfId="3332"/>
    <cellStyle name="S9 146" xfId="3333"/>
    <cellStyle name="S9 147" xfId="3334"/>
    <cellStyle name="S9 148" xfId="3335"/>
    <cellStyle name="S9 149" xfId="3336"/>
    <cellStyle name="S9 15" xfId="3337"/>
    <cellStyle name="S9 150" xfId="3338"/>
    <cellStyle name="S9 151" xfId="3339"/>
    <cellStyle name="S9 152" xfId="3340"/>
    <cellStyle name="S9 153" xfId="3341"/>
    <cellStyle name="S9 154" xfId="3342"/>
    <cellStyle name="S9 155" xfId="3343"/>
    <cellStyle name="S9 156" xfId="3344"/>
    <cellStyle name="S9 157" xfId="3345"/>
    <cellStyle name="S9 158" xfId="3346"/>
    <cellStyle name="S9 159" xfId="3347"/>
    <cellStyle name="S9 16" xfId="3348"/>
    <cellStyle name="S9 160" xfId="3349"/>
    <cellStyle name="S9 161" xfId="3350"/>
    <cellStyle name="S9 162" xfId="3351"/>
    <cellStyle name="S9 17" xfId="3352"/>
    <cellStyle name="S9 18" xfId="3353"/>
    <cellStyle name="S9 19" xfId="3354"/>
    <cellStyle name="S9 2" xfId="3355"/>
    <cellStyle name="S9 20" xfId="3356"/>
    <cellStyle name="S9 21" xfId="3357"/>
    <cellStyle name="S9 22" xfId="3358"/>
    <cellStyle name="S9 23" xfId="3359"/>
    <cellStyle name="S9 24" xfId="3360"/>
    <cellStyle name="S9 25" xfId="3361"/>
    <cellStyle name="S9 26" xfId="3362"/>
    <cellStyle name="S9 27" xfId="3363"/>
    <cellStyle name="S9 28" xfId="3364"/>
    <cellStyle name="S9 29" xfId="3365"/>
    <cellStyle name="S9 3" xfId="3366"/>
    <cellStyle name="S9 30" xfId="3367"/>
    <cellStyle name="S9 31" xfId="3368"/>
    <cellStyle name="S9 32" xfId="3369"/>
    <cellStyle name="S9 33" xfId="3370"/>
    <cellStyle name="S9 34" xfId="3371"/>
    <cellStyle name="S9 35" xfId="3372"/>
    <cellStyle name="S9 36" xfId="3373"/>
    <cellStyle name="S9 37" xfId="3374"/>
    <cellStyle name="S9 38" xfId="3375"/>
    <cellStyle name="S9 39" xfId="3376"/>
    <cellStyle name="S9 4" xfId="3377"/>
    <cellStyle name="S9 40" xfId="3378"/>
    <cellStyle name="S9 41" xfId="3379"/>
    <cellStyle name="S9 42" xfId="3380"/>
    <cellStyle name="S9 43" xfId="3381"/>
    <cellStyle name="S9 44" xfId="3382"/>
    <cellStyle name="S9 45" xfId="3383"/>
    <cellStyle name="S9 46" xfId="3384"/>
    <cellStyle name="S9 47" xfId="3385"/>
    <cellStyle name="S9 48" xfId="3386"/>
    <cellStyle name="S9 49" xfId="3387"/>
    <cellStyle name="S9 5" xfId="3388"/>
    <cellStyle name="S9 50" xfId="3389"/>
    <cellStyle name="S9 51" xfId="3390"/>
    <cellStyle name="S9 52" xfId="3391"/>
    <cellStyle name="S9 53" xfId="3392"/>
    <cellStyle name="S9 54" xfId="3393"/>
    <cellStyle name="S9 55" xfId="3394"/>
    <cellStyle name="S9 56" xfId="3395"/>
    <cellStyle name="S9 57" xfId="3396"/>
    <cellStyle name="S9 58" xfId="3397"/>
    <cellStyle name="S9 59" xfId="3398"/>
    <cellStyle name="S9 6" xfId="3399"/>
    <cellStyle name="S9 60" xfId="3400"/>
    <cellStyle name="S9 61" xfId="3401"/>
    <cellStyle name="S9 62" xfId="3402"/>
    <cellStyle name="S9 63" xfId="3403"/>
    <cellStyle name="S9 64" xfId="3404"/>
    <cellStyle name="S9 65" xfId="3405"/>
    <cellStyle name="S9 66" xfId="3406"/>
    <cellStyle name="S9 67" xfId="3407"/>
    <cellStyle name="S9 68" xfId="3408"/>
    <cellStyle name="S9 69" xfId="3409"/>
    <cellStyle name="S9 7" xfId="3410"/>
    <cellStyle name="S9 70" xfId="3411"/>
    <cellStyle name="S9 71" xfId="3412"/>
    <cellStyle name="S9 72" xfId="3413"/>
    <cellStyle name="S9 73" xfId="3414"/>
    <cellStyle name="S9 74" xfId="3415"/>
    <cellStyle name="S9 75" xfId="3416"/>
    <cellStyle name="S9 76" xfId="3417"/>
    <cellStyle name="S9 77" xfId="3418"/>
    <cellStyle name="S9 78" xfId="3419"/>
    <cellStyle name="S9 79" xfId="3420"/>
    <cellStyle name="S9 8" xfId="3421"/>
    <cellStyle name="S9 80" xfId="3422"/>
    <cellStyle name="S9 81" xfId="3423"/>
    <cellStyle name="S9 82" xfId="3424"/>
    <cellStyle name="S9 83" xfId="3425"/>
    <cellStyle name="S9 84" xfId="3426"/>
    <cellStyle name="S9 85" xfId="3427"/>
    <cellStyle name="S9 86" xfId="3428"/>
    <cellStyle name="S9 87" xfId="3429"/>
    <cellStyle name="S9 88" xfId="3430"/>
    <cellStyle name="S9 89" xfId="3431"/>
    <cellStyle name="S9 9" xfId="3432"/>
    <cellStyle name="S9 90" xfId="3433"/>
    <cellStyle name="S9 91" xfId="3434"/>
    <cellStyle name="S9 92" xfId="3435"/>
    <cellStyle name="S9 93" xfId="3436"/>
    <cellStyle name="S9 94" xfId="3437"/>
    <cellStyle name="S9 95" xfId="3438"/>
    <cellStyle name="S9 96" xfId="3439"/>
    <cellStyle name="S9 97" xfId="3440"/>
    <cellStyle name="S9 98" xfId="3441"/>
    <cellStyle name="S9 99" xfId="3442"/>
    <cellStyle name="Денежный 2" xfId="4"/>
    <cellStyle name="Денежный 2 2" xfId="13"/>
    <cellStyle name="Денежный 2 2 2" xfId="19"/>
    <cellStyle name="Денежный 2 3" xfId="25"/>
    <cellStyle name="Денежный 2 4" xfId="10"/>
    <cellStyle name="Денежный 3" xfId="3"/>
    <cellStyle name="Денежный 3 2" xfId="18"/>
    <cellStyle name="Обычный" xfId="0" builtinId="0"/>
    <cellStyle name="Обычный 2" xfId="5"/>
    <cellStyle name="Обычный 2 2" xfId="6"/>
    <cellStyle name="Обычный 2 2 2" xfId="32"/>
    <cellStyle name="Обычный 2 3" xfId="14"/>
    <cellStyle name="Обычный 2 3 2" xfId="20"/>
    <cellStyle name="Обычный 2 3 3" xfId="24"/>
    <cellStyle name="Обычный 2 3 4" xfId="3443"/>
    <cellStyle name="Обычный 2 4" xfId="28"/>
    <cellStyle name="Обычный 2 5" xfId="22"/>
    <cellStyle name="Обычный 2 6" xfId="31"/>
    <cellStyle name="Обычный 3" xfId="2"/>
    <cellStyle name="Обычный 3 2" xfId="16"/>
    <cellStyle name="Обычный 3 2 2" xfId="33"/>
    <cellStyle name="Обычный 3 3" xfId="30"/>
    <cellStyle name="Обычный 4" xfId="7"/>
    <cellStyle name="Обычный 4 2" xfId="3444"/>
    <cellStyle name="Обычный 5" xfId="12"/>
    <cellStyle name="Обычный 5 2" xfId="17"/>
    <cellStyle name="Обычный 5 3" xfId="3445"/>
    <cellStyle name="Обычный 6" xfId="3446"/>
    <cellStyle name="Обычный 7" xfId="3447"/>
    <cellStyle name="Обычный 8" xfId="3448"/>
    <cellStyle name="Обычный 9" xfId="29"/>
    <cellStyle name="Обычный_Лист 1" xfId="9"/>
    <cellStyle name="Процентный" xfId="1" builtinId="5"/>
    <cellStyle name="Финансовый" xfId="3449" builtinId="3"/>
    <cellStyle name="Финансовый 2" xfId="8"/>
    <cellStyle name="Финансовый 2 2" xfId="27"/>
    <cellStyle name="Финансовый 2 3" xfId="11"/>
    <cellStyle name="Финансовый 3" xfId="15"/>
    <cellStyle name="Финансовый 3 2" xfId="21"/>
    <cellStyle name="Финансовый 3 3" xfId="26"/>
    <cellStyle name="Финансовый 4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topLeftCell="A29" workbookViewId="0">
      <selection activeCell="C1" sqref="A1:C32"/>
    </sheetView>
  </sheetViews>
  <sheetFormatPr defaultRowHeight="15"/>
  <cols>
    <col min="1" max="1" width="33.28515625" customWidth="1"/>
    <col min="2" max="2" width="135.85546875" customWidth="1"/>
    <col min="3" max="3" width="42" customWidth="1"/>
  </cols>
  <sheetData>
    <row r="1" spans="1:3" ht="15.75">
      <c r="A1" s="1"/>
      <c r="B1" s="1"/>
      <c r="C1" s="11" t="s">
        <v>74</v>
      </c>
    </row>
    <row r="2" spans="1:3" ht="15.75">
      <c r="A2" s="1"/>
      <c r="B2" s="1"/>
      <c r="C2" s="12"/>
    </row>
    <row r="3" spans="1:3" ht="15.75">
      <c r="A3" s="1"/>
      <c r="B3" s="1"/>
      <c r="C3" s="13" t="s">
        <v>75</v>
      </c>
    </row>
    <row r="4" spans="1:3" ht="15.75">
      <c r="A4" s="1"/>
      <c r="B4" s="1"/>
      <c r="C4" s="11" t="s">
        <v>76</v>
      </c>
    </row>
    <row r="5" spans="1:3" ht="15.75">
      <c r="A5" s="1"/>
      <c r="B5" s="1"/>
      <c r="C5" s="12"/>
    </row>
    <row r="6" spans="1:3" ht="15.75">
      <c r="A6" s="1"/>
      <c r="B6" s="1"/>
      <c r="C6" s="11" t="s">
        <v>77</v>
      </c>
    </row>
    <row r="7" spans="1:3" ht="15.75">
      <c r="A7" s="1"/>
      <c r="B7" s="1"/>
      <c r="C7" s="11"/>
    </row>
    <row r="8" spans="1:3" ht="15.75">
      <c r="A8" s="1"/>
      <c r="B8" s="1"/>
      <c r="C8" s="12" t="s">
        <v>78</v>
      </c>
    </row>
    <row r="9" spans="1:3" ht="15.75">
      <c r="A9" s="1"/>
      <c r="B9" s="1"/>
      <c r="C9" s="1"/>
    </row>
    <row r="10" spans="1:3" ht="15.75">
      <c r="A10" s="1"/>
      <c r="B10" s="1"/>
      <c r="C10" s="1"/>
    </row>
    <row r="11" spans="1:3" ht="15.75">
      <c r="A11" s="237" t="s">
        <v>79</v>
      </c>
      <c r="B11" s="237"/>
      <c r="C11" s="237"/>
    </row>
    <row r="12" spans="1:3" ht="15.75">
      <c r="A12" s="237" t="s">
        <v>90</v>
      </c>
      <c r="B12" s="237"/>
      <c r="C12" s="237"/>
    </row>
    <row r="13" spans="1:3" ht="15.75">
      <c r="A13" s="238" t="s">
        <v>80</v>
      </c>
      <c r="B13" s="238"/>
      <c r="C13" s="238"/>
    </row>
    <row r="14" spans="1:3" ht="15.75">
      <c r="A14" s="19"/>
      <c r="B14" s="19" t="s">
        <v>92</v>
      </c>
      <c r="C14" s="19"/>
    </row>
    <row r="15" spans="1:3" ht="15.75">
      <c r="A15" s="237" t="s">
        <v>91</v>
      </c>
      <c r="B15" s="237"/>
      <c r="C15" s="237"/>
    </row>
    <row r="16" spans="1:3" ht="15.75">
      <c r="A16" s="14"/>
      <c r="B16" s="14"/>
      <c r="C16" s="14"/>
    </row>
    <row r="17" spans="1:3" ht="15.75">
      <c r="A17" s="239" t="s">
        <v>81</v>
      </c>
      <c r="B17" s="239"/>
      <c r="C17" s="239"/>
    </row>
    <row r="18" spans="1:3" ht="15.75">
      <c r="A18" s="240" t="s">
        <v>82</v>
      </c>
      <c r="B18" s="240"/>
      <c r="C18" s="240"/>
    </row>
    <row r="19" spans="1:3" ht="15.75">
      <c r="A19" s="15"/>
      <c r="B19" s="15"/>
      <c r="C19" s="15"/>
    </row>
    <row r="20" spans="1:3" ht="15.75">
      <c r="A20" s="237" t="s">
        <v>83</v>
      </c>
      <c r="B20" s="237"/>
      <c r="C20" s="237"/>
    </row>
    <row r="21" spans="1:3" ht="15.75">
      <c r="A21" s="14"/>
      <c r="B21" s="14"/>
      <c r="C21" s="14"/>
    </row>
    <row r="22" spans="1:3" ht="15.75">
      <c r="A22" s="237" t="s">
        <v>84</v>
      </c>
      <c r="B22" s="237"/>
      <c r="C22" s="237"/>
    </row>
    <row r="23" spans="1:3" ht="15.75">
      <c r="A23" s="14"/>
      <c r="C23" s="14"/>
    </row>
    <row r="24" spans="1:3" ht="58.5" customHeight="1">
      <c r="A24" s="40" t="s">
        <v>85</v>
      </c>
      <c r="B24" s="40" t="s">
        <v>86</v>
      </c>
      <c r="C24" s="16"/>
    </row>
    <row r="25" spans="1:3" ht="15.75">
      <c r="A25" s="175">
        <v>1</v>
      </c>
      <c r="B25" s="175">
        <v>2</v>
      </c>
      <c r="C25" s="16"/>
    </row>
    <row r="26" spans="1:3" ht="285" customHeight="1">
      <c r="A26" s="226" t="s">
        <v>87</v>
      </c>
      <c r="B26" s="77" t="s">
        <v>977</v>
      </c>
      <c r="C26" s="17"/>
    </row>
    <row r="27" spans="1:3" ht="205.5" customHeight="1">
      <c r="A27" s="227" t="s">
        <v>88</v>
      </c>
      <c r="B27" s="69" t="s">
        <v>381</v>
      </c>
      <c r="C27" s="18"/>
    </row>
    <row r="28" spans="1:3" ht="39.75" customHeight="1">
      <c r="A28" s="241" t="s">
        <v>89</v>
      </c>
      <c r="B28" s="244" t="s">
        <v>380</v>
      </c>
      <c r="C28" s="245"/>
    </row>
    <row r="29" spans="1:3" ht="46.5" customHeight="1">
      <c r="A29" s="242"/>
      <c r="B29" s="244"/>
      <c r="C29" s="245"/>
    </row>
    <row r="30" spans="1:3" ht="37.5" customHeight="1">
      <c r="A30" s="242"/>
      <c r="B30" s="244"/>
      <c r="C30" s="245"/>
    </row>
    <row r="31" spans="1:3" ht="43.5" customHeight="1">
      <c r="A31" s="242"/>
      <c r="B31" s="244"/>
      <c r="C31" s="245"/>
    </row>
    <row r="32" spans="1:3" ht="21.75" customHeight="1">
      <c r="A32" s="243"/>
      <c r="B32" s="244"/>
      <c r="C32" s="245"/>
    </row>
  </sheetData>
  <mergeCells count="11">
    <mergeCell ref="A18:C18"/>
    <mergeCell ref="A20:C20"/>
    <mergeCell ref="A22:C22"/>
    <mergeCell ref="A28:A32"/>
    <mergeCell ref="B28:B32"/>
    <mergeCell ref="C28:C32"/>
    <mergeCell ref="A11:C11"/>
    <mergeCell ref="A12:C12"/>
    <mergeCell ref="A13:C13"/>
    <mergeCell ref="A15:C15"/>
    <mergeCell ref="A17:C17"/>
  </mergeCells>
  <pageMargins left="0.7" right="0.7" top="0.75" bottom="0.75" header="0.3" footer="0.3"/>
  <pageSetup paperSize="8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zoomScale="70" zoomScaleNormal="70" workbookViewId="0">
      <selection activeCell="A55" sqref="A1:J55"/>
    </sheetView>
  </sheetViews>
  <sheetFormatPr defaultColWidth="9.140625" defaultRowHeight="15.75"/>
  <cols>
    <col min="1" max="1" width="9.5703125" style="1" customWidth="1"/>
    <col min="2" max="2" width="59.140625" style="1" customWidth="1"/>
    <col min="3" max="3" width="16.42578125" style="1" customWidth="1"/>
    <col min="4" max="4" width="21.28515625" style="1" customWidth="1"/>
    <col min="5" max="5" width="21.42578125" style="1" customWidth="1"/>
    <col min="6" max="6" width="30.42578125" style="1" customWidth="1"/>
    <col min="7" max="7" width="59.7109375" style="1" customWidth="1"/>
    <col min="8" max="8" width="25.5703125" style="1" customWidth="1"/>
    <col min="9" max="9" width="36.140625" style="1" customWidth="1"/>
    <col min="10" max="10" width="53" style="1" customWidth="1"/>
    <col min="11" max="16384" width="9.140625" style="1"/>
  </cols>
  <sheetData>
    <row r="1" spans="1:10">
      <c r="A1" s="240" t="s">
        <v>14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>
      <c r="A2" s="2"/>
    </row>
    <row r="3" spans="1:10" ht="33" customHeight="1">
      <c r="A3" s="250" t="s">
        <v>0</v>
      </c>
      <c r="B3" s="250" t="s">
        <v>43</v>
      </c>
      <c r="C3" s="250" t="s">
        <v>1</v>
      </c>
      <c r="D3" s="250" t="s">
        <v>2</v>
      </c>
      <c r="E3" s="250"/>
      <c r="F3" s="250" t="s">
        <v>46</v>
      </c>
      <c r="G3" s="250" t="s">
        <v>41</v>
      </c>
      <c r="H3" s="248" t="s">
        <v>26</v>
      </c>
      <c r="I3" s="250" t="s">
        <v>47</v>
      </c>
      <c r="J3" s="250" t="s">
        <v>176</v>
      </c>
    </row>
    <row r="4" spans="1:10" ht="34.5" customHeight="1">
      <c r="A4" s="250"/>
      <c r="B4" s="250"/>
      <c r="C4" s="250"/>
      <c r="D4" s="40" t="s">
        <v>44</v>
      </c>
      <c r="E4" s="40" t="s">
        <v>45</v>
      </c>
      <c r="F4" s="250"/>
      <c r="G4" s="250"/>
      <c r="H4" s="249"/>
      <c r="I4" s="250"/>
      <c r="J4" s="250"/>
    </row>
    <row r="5" spans="1:10">
      <c r="A5" s="175">
        <v>1</v>
      </c>
      <c r="B5" s="175">
        <v>2</v>
      </c>
      <c r="C5" s="175">
        <v>3</v>
      </c>
      <c r="D5" s="175">
        <v>4</v>
      </c>
      <c r="E5" s="175">
        <v>5</v>
      </c>
      <c r="F5" s="175">
        <v>6</v>
      </c>
      <c r="G5" s="40">
        <v>7</v>
      </c>
      <c r="H5" s="40">
        <v>8</v>
      </c>
      <c r="I5" s="40">
        <v>9</v>
      </c>
      <c r="J5" s="40">
        <v>10</v>
      </c>
    </row>
    <row r="6" spans="1:10">
      <c r="A6" s="251" t="s">
        <v>4</v>
      </c>
      <c r="B6" s="252"/>
      <c r="C6" s="252"/>
      <c r="D6" s="252"/>
      <c r="E6" s="251"/>
      <c r="F6" s="251"/>
      <c r="G6" s="251"/>
      <c r="H6" s="251"/>
      <c r="I6" s="251"/>
      <c r="J6" s="251"/>
    </row>
    <row r="7" spans="1:10" ht="113.25" customHeight="1">
      <c r="A7" s="28">
        <v>2</v>
      </c>
      <c r="B7" s="29" t="s">
        <v>94</v>
      </c>
      <c r="C7" s="29" t="s">
        <v>95</v>
      </c>
      <c r="D7" s="29">
        <v>112.2</v>
      </c>
      <c r="E7" s="30">
        <v>112.5</v>
      </c>
      <c r="F7" s="31">
        <f>E7/D7*100</f>
        <v>100.26737967914438</v>
      </c>
      <c r="G7" s="48" t="s">
        <v>107</v>
      </c>
      <c r="H7" s="29" t="s">
        <v>109</v>
      </c>
      <c r="I7" s="29" t="s">
        <v>114</v>
      </c>
      <c r="J7" s="29" t="s">
        <v>111</v>
      </c>
    </row>
    <row r="8" spans="1:10" ht="161.25" customHeight="1">
      <c r="A8" s="28">
        <v>3</v>
      </c>
      <c r="B8" s="29" t="s">
        <v>103</v>
      </c>
      <c r="C8" s="29" t="s">
        <v>96</v>
      </c>
      <c r="D8" s="21" t="s">
        <v>166</v>
      </c>
      <c r="E8" s="32">
        <v>3369.5</v>
      </c>
      <c r="F8" s="33">
        <f>3369.5/3700*100</f>
        <v>91.067567567567565</v>
      </c>
      <c r="G8" s="21" t="s">
        <v>108</v>
      </c>
      <c r="H8" s="21" t="s">
        <v>110</v>
      </c>
      <c r="I8" s="21" t="s">
        <v>114</v>
      </c>
      <c r="J8" s="21" t="s">
        <v>112</v>
      </c>
    </row>
    <row r="9" spans="1:10" ht="111" customHeight="1">
      <c r="A9" s="28">
        <v>4</v>
      </c>
      <c r="B9" s="29" t="s">
        <v>165</v>
      </c>
      <c r="C9" s="29" t="s">
        <v>93</v>
      </c>
      <c r="D9" s="21">
        <v>26.6</v>
      </c>
      <c r="E9" s="32">
        <v>37.700000000000003</v>
      </c>
      <c r="F9" s="33">
        <f t="shared" ref="F9:F14" si="0">E9/D9*100</f>
        <v>141.72932330827069</v>
      </c>
      <c r="G9" s="21" t="s">
        <v>107</v>
      </c>
      <c r="H9" s="21" t="s">
        <v>110</v>
      </c>
      <c r="I9" s="21" t="s">
        <v>114</v>
      </c>
      <c r="J9" s="21" t="s">
        <v>111</v>
      </c>
    </row>
    <row r="10" spans="1:10" ht="65.25" customHeight="1">
      <c r="A10" s="28">
        <v>5</v>
      </c>
      <c r="B10" s="29" t="s">
        <v>97</v>
      </c>
      <c r="C10" s="29" t="s">
        <v>98</v>
      </c>
      <c r="D10" s="29">
        <v>730</v>
      </c>
      <c r="E10" s="30">
        <v>2303.6</v>
      </c>
      <c r="F10" s="31">
        <f t="shared" si="0"/>
        <v>315.56164383561645</v>
      </c>
      <c r="G10" s="48" t="s">
        <v>107</v>
      </c>
      <c r="H10" s="29" t="s">
        <v>109</v>
      </c>
      <c r="I10" s="29" t="s">
        <v>114</v>
      </c>
      <c r="J10" s="29" t="s">
        <v>113</v>
      </c>
    </row>
    <row r="11" spans="1:10" ht="65.25" customHeight="1">
      <c r="A11" s="28">
        <v>6</v>
      </c>
      <c r="B11" s="29" t="s">
        <v>99</v>
      </c>
      <c r="C11" s="29" t="s">
        <v>100</v>
      </c>
      <c r="D11" s="29">
        <v>40</v>
      </c>
      <c r="E11" s="30">
        <v>112</v>
      </c>
      <c r="F11" s="31">
        <f t="shared" si="0"/>
        <v>280</v>
      </c>
      <c r="G11" s="48" t="s">
        <v>107</v>
      </c>
      <c r="H11" s="29" t="s">
        <v>109</v>
      </c>
      <c r="I11" s="29" t="s">
        <v>114</v>
      </c>
      <c r="J11" s="29" t="s">
        <v>113</v>
      </c>
    </row>
    <row r="12" spans="1:10" ht="99.75" customHeight="1">
      <c r="A12" s="28">
        <v>7</v>
      </c>
      <c r="B12" s="29" t="s">
        <v>104</v>
      </c>
      <c r="C12" s="29" t="s">
        <v>93</v>
      </c>
      <c r="D12" s="34">
        <v>40.89</v>
      </c>
      <c r="E12" s="35">
        <v>41.57</v>
      </c>
      <c r="F12" s="31">
        <f t="shared" si="0"/>
        <v>101.66299828808999</v>
      </c>
      <c r="G12" s="21" t="s">
        <v>107</v>
      </c>
      <c r="H12" s="29" t="s">
        <v>109</v>
      </c>
      <c r="I12" s="29" t="s">
        <v>114</v>
      </c>
      <c r="J12" s="29" t="s">
        <v>114</v>
      </c>
    </row>
    <row r="13" spans="1:10" ht="128.25" customHeight="1">
      <c r="A13" s="28">
        <v>8</v>
      </c>
      <c r="B13" s="29" t="s">
        <v>105</v>
      </c>
      <c r="C13" s="29" t="s">
        <v>93</v>
      </c>
      <c r="D13" s="34">
        <v>71</v>
      </c>
      <c r="E13" s="35">
        <v>71</v>
      </c>
      <c r="F13" s="31">
        <f t="shared" si="0"/>
        <v>100</v>
      </c>
      <c r="G13" s="21" t="s">
        <v>163</v>
      </c>
      <c r="H13" s="29" t="s">
        <v>109</v>
      </c>
      <c r="I13" s="29" t="s">
        <v>114</v>
      </c>
      <c r="J13" s="29" t="s">
        <v>114</v>
      </c>
    </row>
    <row r="14" spans="1:10" ht="110.25">
      <c r="A14" s="28">
        <v>9</v>
      </c>
      <c r="B14" s="29" t="s">
        <v>106</v>
      </c>
      <c r="C14" s="29" t="s">
        <v>93</v>
      </c>
      <c r="D14" s="34">
        <v>99.4</v>
      </c>
      <c r="E14" s="70">
        <v>98.96</v>
      </c>
      <c r="F14" s="31">
        <f t="shared" si="0"/>
        <v>99.557344064386314</v>
      </c>
      <c r="G14" s="21" t="s">
        <v>382</v>
      </c>
      <c r="H14" s="29" t="s">
        <v>109</v>
      </c>
      <c r="I14" s="21" t="s">
        <v>401</v>
      </c>
      <c r="J14" s="29" t="s">
        <v>114</v>
      </c>
    </row>
    <row r="15" spans="1:10" ht="31.5">
      <c r="A15" s="28">
        <v>11</v>
      </c>
      <c r="B15" s="29" t="s">
        <v>101</v>
      </c>
      <c r="C15" s="29" t="s">
        <v>102</v>
      </c>
      <c r="D15" s="35">
        <v>25.99</v>
      </c>
      <c r="E15" s="32" t="s">
        <v>164</v>
      </c>
      <c r="F15" s="33">
        <f>28.86/25.99*100</f>
        <v>111.04270873412851</v>
      </c>
      <c r="G15" s="21" t="s">
        <v>107</v>
      </c>
      <c r="H15" s="21" t="s">
        <v>110</v>
      </c>
      <c r="I15" s="21" t="s">
        <v>114</v>
      </c>
      <c r="J15" s="21" t="s">
        <v>170</v>
      </c>
    </row>
    <row r="16" spans="1:10" ht="15.75" customHeight="1">
      <c r="A16" s="250" t="s">
        <v>115</v>
      </c>
      <c r="B16" s="249"/>
      <c r="C16" s="253"/>
      <c r="D16" s="253"/>
      <c r="E16" s="248"/>
      <c r="F16" s="250"/>
      <c r="G16" s="250"/>
      <c r="H16" s="250"/>
      <c r="I16" s="250"/>
      <c r="J16" s="250"/>
    </row>
    <row r="17" spans="1:10" ht="62.25" customHeight="1">
      <c r="A17" s="48" t="s">
        <v>116</v>
      </c>
      <c r="B17" s="48" t="s">
        <v>152</v>
      </c>
      <c r="C17" s="48" t="s">
        <v>117</v>
      </c>
      <c r="D17" s="29">
        <f>D18+D19+D21+D22+D23+D24+D25</f>
        <v>3889</v>
      </c>
      <c r="E17" s="29">
        <f>E18+E19+E21+E22+E23+E24+E25</f>
        <v>4004</v>
      </c>
      <c r="F17" s="36">
        <f>E17/D17*100</f>
        <v>102.95705836976086</v>
      </c>
      <c r="G17" s="48" t="s">
        <v>107</v>
      </c>
      <c r="H17" s="29" t="s">
        <v>109</v>
      </c>
      <c r="I17" s="29" t="s">
        <v>114</v>
      </c>
      <c r="J17" s="29" t="s">
        <v>114</v>
      </c>
    </row>
    <row r="18" spans="1:10" ht="100.5" customHeight="1">
      <c r="A18" s="48" t="s">
        <v>118</v>
      </c>
      <c r="B18" s="48" t="s">
        <v>171</v>
      </c>
      <c r="C18" s="48" t="s">
        <v>119</v>
      </c>
      <c r="D18" s="29">
        <v>312</v>
      </c>
      <c r="E18" s="37">
        <v>308</v>
      </c>
      <c r="F18" s="36">
        <f t="shared" ref="F18:F48" si="1">E18/D18*100</f>
        <v>98.71794871794873</v>
      </c>
      <c r="G18" s="21" t="s">
        <v>161</v>
      </c>
      <c r="H18" s="29" t="s">
        <v>109</v>
      </c>
      <c r="I18" s="29" t="s">
        <v>114</v>
      </c>
      <c r="J18" s="29" t="s">
        <v>114</v>
      </c>
    </row>
    <row r="19" spans="1:10" ht="63.75" customHeight="1">
      <c r="A19" s="48" t="s">
        <v>120</v>
      </c>
      <c r="B19" s="48" t="s">
        <v>172</v>
      </c>
      <c r="C19" s="48" t="s">
        <v>119</v>
      </c>
      <c r="D19" s="29">
        <v>332</v>
      </c>
      <c r="E19" s="38">
        <v>449</v>
      </c>
      <c r="F19" s="36">
        <f t="shared" si="1"/>
        <v>135.24096385542168</v>
      </c>
      <c r="G19" s="48" t="s">
        <v>107</v>
      </c>
      <c r="H19" s="29" t="s">
        <v>109</v>
      </c>
      <c r="I19" s="29" t="s">
        <v>114</v>
      </c>
      <c r="J19" s="29" t="s">
        <v>114</v>
      </c>
    </row>
    <row r="20" spans="1:10" ht="33" customHeight="1">
      <c r="A20" s="48" t="s">
        <v>121</v>
      </c>
      <c r="B20" s="48" t="s">
        <v>153</v>
      </c>
      <c r="C20" s="48" t="s">
        <v>119</v>
      </c>
      <c r="D20" s="29">
        <v>102</v>
      </c>
      <c r="E20" s="38">
        <v>211</v>
      </c>
      <c r="F20" s="36">
        <f t="shared" si="1"/>
        <v>206.86274509803923</v>
      </c>
      <c r="G20" s="48" t="s">
        <v>107</v>
      </c>
      <c r="H20" s="29" t="s">
        <v>109</v>
      </c>
      <c r="I20" s="29" t="s">
        <v>114</v>
      </c>
      <c r="J20" s="29" t="s">
        <v>114</v>
      </c>
    </row>
    <row r="21" spans="1:10" ht="82.5" customHeight="1">
      <c r="A21" s="27" t="s">
        <v>122</v>
      </c>
      <c r="B21" s="48" t="s">
        <v>173</v>
      </c>
      <c r="C21" s="48" t="s">
        <v>119</v>
      </c>
      <c r="D21" s="39">
        <v>754</v>
      </c>
      <c r="E21" s="38">
        <v>775</v>
      </c>
      <c r="F21" s="36">
        <f t="shared" si="1"/>
        <v>102.78514588859416</v>
      </c>
      <c r="G21" s="48" t="s">
        <v>107</v>
      </c>
      <c r="H21" s="29" t="s">
        <v>109</v>
      </c>
      <c r="I21" s="29" t="s">
        <v>114</v>
      </c>
      <c r="J21" s="29" t="s">
        <v>114</v>
      </c>
    </row>
    <row r="22" spans="1:10" ht="146.25" customHeight="1">
      <c r="A22" s="48" t="s">
        <v>123</v>
      </c>
      <c r="B22" s="48" t="s">
        <v>124</v>
      </c>
      <c r="C22" s="26" t="s">
        <v>119</v>
      </c>
      <c r="D22" s="39">
        <v>810</v>
      </c>
      <c r="E22" s="38">
        <v>809</v>
      </c>
      <c r="F22" s="31">
        <f t="shared" si="1"/>
        <v>99.876543209876544</v>
      </c>
      <c r="G22" s="21" t="s">
        <v>161</v>
      </c>
      <c r="H22" s="29" t="s">
        <v>109</v>
      </c>
      <c r="I22" s="29" t="s">
        <v>114</v>
      </c>
      <c r="J22" s="29" t="s">
        <v>114</v>
      </c>
    </row>
    <row r="23" spans="1:10" ht="161.25" customHeight="1">
      <c r="A23" s="27" t="s">
        <v>125</v>
      </c>
      <c r="B23" s="48" t="s">
        <v>174</v>
      </c>
      <c r="C23" s="26" t="s">
        <v>119</v>
      </c>
      <c r="D23" s="39">
        <v>1105</v>
      </c>
      <c r="E23" s="38">
        <v>1106</v>
      </c>
      <c r="F23" s="31">
        <f t="shared" si="1"/>
        <v>100.09049773755656</v>
      </c>
      <c r="G23" s="48" t="s">
        <v>107</v>
      </c>
      <c r="H23" s="29" t="s">
        <v>109</v>
      </c>
      <c r="I23" s="29" t="s">
        <v>114</v>
      </c>
      <c r="J23" s="29" t="s">
        <v>114</v>
      </c>
    </row>
    <row r="24" spans="1:10" ht="213.75" customHeight="1">
      <c r="A24" s="27" t="s">
        <v>126</v>
      </c>
      <c r="B24" s="48" t="s">
        <v>127</v>
      </c>
      <c r="C24" s="48" t="s">
        <v>119</v>
      </c>
      <c r="D24" s="39">
        <v>511</v>
      </c>
      <c r="E24" s="38">
        <v>491</v>
      </c>
      <c r="F24" s="31">
        <f t="shared" si="1"/>
        <v>96.086105675146769</v>
      </c>
      <c r="G24" s="21" t="s">
        <v>161</v>
      </c>
      <c r="H24" s="29" t="s">
        <v>109</v>
      </c>
      <c r="I24" s="29" t="s">
        <v>114</v>
      </c>
      <c r="J24" s="29" t="s">
        <v>114</v>
      </c>
    </row>
    <row r="25" spans="1:10" ht="146.25" customHeight="1">
      <c r="A25" s="27" t="s">
        <v>154</v>
      </c>
      <c r="B25" s="48" t="s">
        <v>160</v>
      </c>
      <c r="C25" s="48" t="s">
        <v>119</v>
      </c>
      <c r="D25" s="39">
        <v>65</v>
      </c>
      <c r="E25" s="38">
        <v>66</v>
      </c>
      <c r="F25" s="31">
        <f t="shared" si="1"/>
        <v>101.53846153846153</v>
      </c>
      <c r="G25" s="48" t="s">
        <v>107</v>
      </c>
      <c r="H25" s="29" t="s">
        <v>109</v>
      </c>
      <c r="I25" s="29" t="s">
        <v>114</v>
      </c>
      <c r="J25" s="29" t="s">
        <v>114</v>
      </c>
    </row>
    <row r="26" spans="1:10" ht="55.5" customHeight="1">
      <c r="A26" s="48" t="s">
        <v>128</v>
      </c>
      <c r="B26" s="48" t="s">
        <v>129</v>
      </c>
      <c r="C26" s="26" t="s">
        <v>119</v>
      </c>
      <c r="D26" s="39">
        <v>126</v>
      </c>
      <c r="E26" s="39">
        <v>59</v>
      </c>
      <c r="F26" s="31">
        <f t="shared" si="1"/>
        <v>46.825396825396822</v>
      </c>
      <c r="G26" s="21" t="s">
        <v>162</v>
      </c>
      <c r="H26" s="29" t="s">
        <v>109</v>
      </c>
      <c r="I26" s="29" t="s">
        <v>114</v>
      </c>
      <c r="J26" s="29" t="s">
        <v>114</v>
      </c>
    </row>
    <row r="27" spans="1:10" ht="81.75" customHeight="1">
      <c r="A27" s="48" t="s">
        <v>130</v>
      </c>
      <c r="B27" s="48" t="s">
        <v>975</v>
      </c>
      <c r="C27" s="26" t="s">
        <v>119</v>
      </c>
      <c r="D27" s="39">
        <v>339</v>
      </c>
      <c r="E27" s="47">
        <f>E28+E29</f>
        <v>582</v>
      </c>
      <c r="F27" s="31">
        <f t="shared" si="1"/>
        <v>171.68141592920355</v>
      </c>
      <c r="G27" s="48" t="s">
        <v>107</v>
      </c>
      <c r="H27" s="29" t="s">
        <v>109</v>
      </c>
      <c r="I27" s="29" t="s">
        <v>114</v>
      </c>
      <c r="J27" s="29" t="s">
        <v>114</v>
      </c>
    </row>
    <row r="28" spans="1:10" ht="98.25" customHeight="1">
      <c r="A28" s="48" t="s">
        <v>131</v>
      </c>
      <c r="B28" s="48" t="s">
        <v>983</v>
      </c>
      <c r="C28" s="26" t="s">
        <v>119</v>
      </c>
      <c r="D28" s="39">
        <v>182</v>
      </c>
      <c r="E28" s="47">
        <v>398</v>
      </c>
      <c r="F28" s="31">
        <f t="shared" si="1"/>
        <v>218.68131868131866</v>
      </c>
      <c r="G28" s="48" t="s">
        <v>107</v>
      </c>
      <c r="H28" s="29" t="s">
        <v>109</v>
      </c>
      <c r="I28" s="29" t="s">
        <v>114</v>
      </c>
      <c r="J28" s="29" t="s">
        <v>114</v>
      </c>
    </row>
    <row r="29" spans="1:10" ht="99" customHeight="1">
      <c r="A29" s="48" t="s">
        <v>132</v>
      </c>
      <c r="B29" s="48" t="s">
        <v>984</v>
      </c>
      <c r="C29" s="26" t="s">
        <v>119</v>
      </c>
      <c r="D29" s="39">
        <v>157</v>
      </c>
      <c r="E29" s="47">
        <v>184</v>
      </c>
      <c r="F29" s="31">
        <f t="shared" si="1"/>
        <v>117.19745222929936</v>
      </c>
      <c r="G29" s="48" t="s">
        <v>107</v>
      </c>
      <c r="H29" s="29" t="s">
        <v>109</v>
      </c>
      <c r="I29" s="29" t="s">
        <v>114</v>
      </c>
      <c r="J29" s="29" t="s">
        <v>114</v>
      </c>
    </row>
    <row r="30" spans="1:10" ht="291" customHeight="1">
      <c r="A30" s="48" t="s">
        <v>133</v>
      </c>
      <c r="B30" s="48" t="s">
        <v>134</v>
      </c>
      <c r="C30" s="26" t="s">
        <v>135</v>
      </c>
      <c r="D30" s="39">
        <v>103.5</v>
      </c>
      <c r="E30" s="68">
        <f>E31+E32+E33+E34</f>
        <v>14.9</v>
      </c>
      <c r="F30" s="31">
        <f t="shared" si="1"/>
        <v>14.396135265700483</v>
      </c>
      <c r="G30" s="48" t="s">
        <v>378</v>
      </c>
      <c r="H30" s="29" t="s">
        <v>168</v>
      </c>
      <c r="I30" s="29" t="s">
        <v>114</v>
      </c>
      <c r="J30" s="29" t="s">
        <v>114</v>
      </c>
    </row>
    <row r="31" spans="1:10" ht="51.75" customHeight="1">
      <c r="A31" s="48" t="s">
        <v>136</v>
      </c>
      <c r="B31" s="48" t="s">
        <v>167</v>
      </c>
      <c r="C31" s="26" t="s">
        <v>135</v>
      </c>
      <c r="D31" s="33">
        <v>9</v>
      </c>
      <c r="E31" s="33">
        <v>9</v>
      </c>
      <c r="F31" s="33">
        <f t="shared" si="1"/>
        <v>100</v>
      </c>
      <c r="G31" s="48" t="s">
        <v>163</v>
      </c>
      <c r="H31" s="21" t="s">
        <v>110</v>
      </c>
      <c r="I31" s="21" t="s">
        <v>114</v>
      </c>
      <c r="J31" s="29" t="s">
        <v>114</v>
      </c>
    </row>
    <row r="32" spans="1:10" ht="163.5" customHeight="1">
      <c r="A32" s="48" t="s">
        <v>137</v>
      </c>
      <c r="B32" s="48" t="s">
        <v>138</v>
      </c>
      <c r="C32" s="26" t="s">
        <v>135</v>
      </c>
      <c r="D32" s="39">
        <v>79.900000000000006</v>
      </c>
      <c r="E32" s="47">
        <v>3.4</v>
      </c>
      <c r="F32" s="31">
        <f t="shared" si="1"/>
        <v>4.2553191489361701</v>
      </c>
      <c r="G32" s="60" t="s">
        <v>373</v>
      </c>
      <c r="H32" s="29" t="s">
        <v>169</v>
      </c>
      <c r="I32" s="29" t="s">
        <v>114</v>
      </c>
      <c r="J32" s="29" t="s">
        <v>114</v>
      </c>
    </row>
    <row r="33" spans="1:10" ht="291" customHeight="1">
      <c r="A33" s="48" t="s">
        <v>139</v>
      </c>
      <c r="B33" s="48" t="s">
        <v>140</v>
      </c>
      <c r="C33" s="26" t="s">
        <v>135</v>
      </c>
      <c r="D33" s="39">
        <v>12.8</v>
      </c>
      <c r="E33" s="47">
        <v>1</v>
      </c>
      <c r="F33" s="31">
        <f t="shared" si="1"/>
        <v>7.8125</v>
      </c>
      <c r="G33" s="60" t="s">
        <v>374</v>
      </c>
      <c r="H33" s="29" t="s">
        <v>169</v>
      </c>
      <c r="I33" s="29" t="s">
        <v>114</v>
      </c>
      <c r="J33" s="29" t="s">
        <v>114</v>
      </c>
    </row>
    <row r="34" spans="1:10" ht="273.75" customHeight="1">
      <c r="A34" s="48" t="s">
        <v>156</v>
      </c>
      <c r="B34" s="48" t="s">
        <v>155</v>
      </c>
      <c r="C34" s="26" t="s">
        <v>157</v>
      </c>
      <c r="D34" s="39">
        <v>1.8</v>
      </c>
      <c r="E34" s="47">
        <v>1.5</v>
      </c>
      <c r="F34" s="31">
        <f t="shared" si="1"/>
        <v>83.333333333333329</v>
      </c>
      <c r="G34" s="48" t="s">
        <v>398</v>
      </c>
      <c r="H34" s="29" t="s">
        <v>169</v>
      </c>
      <c r="I34" s="29" t="s">
        <v>114</v>
      </c>
      <c r="J34" s="29" t="s">
        <v>114</v>
      </c>
    </row>
    <row r="35" spans="1:10" ht="41.25" customHeight="1">
      <c r="A35" s="47" t="s">
        <v>141</v>
      </c>
      <c r="B35" s="48" t="s">
        <v>142</v>
      </c>
      <c r="C35" s="26" t="s">
        <v>119</v>
      </c>
      <c r="D35" s="39">
        <v>1158</v>
      </c>
      <c r="E35" s="47">
        <v>1547</v>
      </c>
      <c r="F35" s="31">
        <f t="shared" si="1"/>
        <v>133.59240069084629</v>
      </c>
      <c r="G35" s="48" t="s">
        <v>107</v>
      </c>
      <c r="H35" s="29" t="s">
        <v>109</v>
      </c>
      <c r="I35" s="29" t="s">
        <v>114</v>
      </c>
      <c r="J35" s="29" t="s">
        <v>114</v>
      </c>
    </row>
    <row r="36" spans="1:10" ht="67.5" customHeight="1">
      <c r="A36" s="48" t="s">
        <v>143</v>
      </c>
      <c r="B36" s="48" t="s">
        <v>144</v>
      </c>
      <c r="C36" s="26" t="s">
        <v>145</v>
      </c>
      <c r="D36" s="39">
        <v>356</v>
      </c>
      <c r="E36" s="47">
        <v>509</v>
      </c>
      <c r="F36" s="31">
        <f t="shared" si="1"/>
        <v>142.97752808988764</v>
      </c>
      <c r="G36" s="48" t="s">
        <v>107</v>
      </c>
      <c r="H36" s="29" t="s">
        <v>109</v>
      </c>
      <c r="I36" s="29" t="s">
        <v>114</v>
      </c>
      <c r="J36" s="29" t="s">
        <v>114</v>
      </c>
    </row>
    <row r="37" spans="1:10" ht="99.75" customHeight="1">
      <c r="A37" s="48" t="s">
        <v>146</v>
      </c>
      <c r="B37" s="48" t="s">
        <v>158</v>
      </c>
      <c r="C37" s="26" t="s">
        <v>145</v>
      </c>
      <c r="D37" s="39">
        <v>241</v>
      </c>
      <c r="E37" s="47">
        <v>202</v>
      </c>
      <c r="F37" s="31">
        <f t="shared" si="1"/>
        <v>83.817427385892117</v>
      </c>
      <c r="G37" s="48" t="s">
        <v>399</v>
      </c>
      <c r="H37" s="29" t="s">
        <v>109</v>
      </c>
      <c r="I37" s="29" t="s">
        <v>114</v>
      </c>
      <c r="J37" s="29" t="s">
        <v>114</v>
      </c>
    </row>
    <row r="38" spans="1:10" ht="83.25" customHeight="1">
      <c r="A38" s="47" t="s">
        <v>149</v>
      </c>
      <c r="B38" s="48" t="s">
        <v>147</v>
      </c>
      <c r="C38" s="26" t="s">
        <v>148</v>
      </c>
      <c r="D38" s="39">
        <v>66</v>
      </c>
      <c r="E38" s="47">
        <v>66</v>
      </c>
      <c r="F38" s="31">
        <f t="shared" si="1"/>
        <v>100</v>
      </c>
      <c r="G38" s="48" t="s">
        <v>163</v>
      </c>
      <c r="H38" s="29" t="s">
        <v>109</v>
      </c>
      <c r="I38" s="29" t="s">
        <v>114</v>
      </c>
      <c r="J38" s="29" t="s">
        <v>114</v>
      </c>
    </row>
    <row r="39" spans="1:10" ht="37.5" customHeight="1">
      <c r="A39" s="47" t="s">
        <v>159</v>
      </c>
      <c r="B39" s="48" t="s">
        <v>150</v>
      </c>
      <c r="C39" s="26" t="s">
        <v>151</v>
      </c>
      <c r="D39" s="39">
        <v>9</v>
      </c>
      <c r="E39" s="35">
        <v>9</v>
      </c>
      <c r="F39" s="33">
        <f t="shared" si="1"/>
        <v>100</v>
      </c>
      <c r="G39" s="21" t="s">
        <v>163</v>
      </c>
      <c r="H39" s="29" t="s">
        <v>109</v>
      </c>
      <c r="I39" s="29" t="s">
        <v>114</v>
      </c>
      <c r="J39" s="29" t="s">
        <v>114</v>
      </c>
    </row>
    <row r="40" spans="1:10">
      <c r="A40" s="254" t="s">
        <v>396</v>
      </c>
      <c r="B40" s="255"/>
      <c r="C40" s="255"/>
      <c r="D40" s="255"/>
      <c r="E40" s="254"/>
      <c r="F40" s="254"/>
      <c r="G40" s="254"/>
      <c r="H40" s="254"/>
      <c r="I40" s="254"/>
      <c r="J40" s="254"/>
    </row>
    <row r="41" spans="1:10" ht="99" customHeight="1">
      <c r="A41" s="47" t="s">
        <v>298</v>
      </c>
      <c r="B41" s="48" t="s">
        <v>397</v>
      </c>
      <c r="C41" s="47" t="s">
        <v>383</v>
      </c>
      <c r="D41" s="71">
        <v>1200</v>
      </c>
      <c r="E41" s="71">
        <v>1271</v>
      </c>
      <c r="F41" s="31">
        <f t="shared" si="1"/>
        <v>105.91666666666666</v>
      </c>
      <c r="G41" s="48" t="s">
        <v>107</v>
      </c>
      <c r="H41" s="29" t="s">
        <v>109</v>
      </c>
      <c r="I41" s="29" t="s">
        <v>114</v>
      </c>
      <c r="J41" s="29" t="s">
        <v>114</v>
      </c>
    </row>
    <row r="42" spans="1:10" ht="114" customHeight="1">
      <c r="A42" s="71" t="s">
        <v>384</v>
      </c>
      <c r="B42" s="48" t="s">
        <v>385</v>
      </c>
      <c r="C42" s="47" t="s">
        <v>148</v>
      </c>
      <c r="D42" s="71">
        <v>15</v>
      </c>
      <c r="E42" s="71">
        <v>35.380000000000003</v>
      </c>
      <c r="F42" s="31">
        <f t="shared" si="1"/>
        <v>235.86666666666667</v>
      </c>
      <c r="G42" s="48" t="s">
        <v>107</v>
      </c>
      <c r="H42" s="29" t="s">
        <v>109</v>
      </c>
      <c r="I42" s="29" t="s">
        <v>114</v>
      </c>
      <c r="J42" s="29" t="s">
        <v>114</v>
      </c>
    </row>
    <row r="43" spans="1:10" ht="51" customHeight="1">
      <c r="A43" s="47" t="s">
        <v>301</v>
      </c>
      <c r="B43" s="48" t="s">
        <v>386</v>
      </c>
      <c r="C43" s="47" t="s">
        <v>148</v>
      </c>
      <c r="D43" s="71">
        <v>80</v>
      </c>
      <c r="E43" s="71">
        <v>100</v>
      </c>
      <c r="F43" s="31">
        <f t="shared" si="1"/>
        <v>125</v>
      </c>
      <c r="G43" s="48" t="s">
        <v>107</v>
      </c>
      <c r="H43" s="48" t="s">
        <v>400</v>
      </c>
      <c r="I43" s="29" t="s">
        <v>114</v>
      </c>
      <c r="J43" s="29" t="s">
        <v>114</v>
      </c>
    </row>
    <row r="44" spans="1:10" ht="167.25" customHeight="1">
      <c r="A44" s="47" t="s">
        <v>304</v>
      </c>
      <c r="B44" s="48" t="s">
        <v>387</v>
      </c>
      <c r="C44" s="47" t="s">
        <v>148</v>
      </c>
      <c r="D44" s="71">
        <v>50</v>
      </c>
      <c r="E44" s="71">
        <v>52.3</v>
      </c>
      <c r="F44" s="31">
        <f t="shared" si="1"/>
        <v>104.60000000000001</v>
      </c>
      <c r="G44" s="48" t="s">
        <v>107</v>
      </c>
      <c r="H44" s="48" t="s">
        <v>400</v>
      </c>
      <c r="I44" s="29" t="s">
        <v>114</v>
      </c>
      <c r="J44" s="29" t="s">
        <v>114</v>
      </c>
    </row>
    <row r="45" spans="1:10" ht="98.25" customHeight="1">
      <c r="A45" s="47" t="s">
        <v>388</v>
      </c>
      <c r="B45" s="48" t="s">
        <v>389</v>
      </c>
      <c r="C45" s="47" t="s">
        <v>148</v>
      </c>
      <c r="D45" s="68">
        <v>50</v>
      </c>
      <c r="E45" s="68">
        <v>50.47</v>
      </c>
      <c r="F45" s="31">
        <f t="shared" si="1"/>
        <v>100.94000000000001</v>
      </c>
      <c r="G45" s="48" t="s">
        <v>107</v>
      </c>
      <c r="H45" s="29" t="s">
        <v>109</v>
      </c>
      <c r="I45" s="29" t="s">
        <v>114</v>
      </c>
      <c r="J45" s="29" t="s">
        <v>114</v>
      </c>
    </row>
    <row r="46" spans="1:10">
      <c r="A46" s="256" t="s">
        <v>390</v>
      </c>
      <c r="B46" s="257"/>
      <c r="C46" s="257"/>
      <c r="D46" s="257"/>
      <c r="E46" s="257"/>
      <c r="F46" s="257"/>
      <c r="G46" s="257"/>
      <c r="H46" s="257"/>
      <c r="I46" s="257"/>
      <c r="J46" s="257"/>
    </row>
    <row r="47" spans="1:10" ht="39.75" customHeight="1">
      <c r="A47" s="47" t="s">
        <v>391</v>
      </c>
      <c r="B47" s="48" t="s">
        <v>392</v>
      </c>
      <c r="C47" s="47" t="s">
        <v>383</v>
      </c>
      <c r="D47" s="72">
        <v>0.39</v>
      </c>
      <c r="E47" s="72">
        <v>0.39</v>
      </c>
      <c r="F47" s="31">
        <f t="shared" si="1"/>
        <v>100</v>
      </c>
      <c r="G47" s="48" t="s">
        <v>393</v>
      </c>
      <c r="H47" s="29" t="s">
        <v>109</v>
      </c>
      <c r="I47" s="29" t="s">
        <v>114</v>
      </c>
      <c r="J47" s="29" t="s">
        <v>114</v>
      </c>
    </row>
    <row r="48" spans="1:10" ht="149.25" customHeight="1">
      <c r="A48" s="47" t="s">
        <v>394</v>
      </c>
      <c r="B48" s="48" t="s">
        <v>395</v>
      </c>
      <c r="C48" s="47" t="s">
        <v>148</v>
      </c>
      <c r="D48" s="73">
        <v>31.7</v>
      </c>
      <c r="E48" s="73">
        <v>31.7</v>
      </c>
      <c r="F48" s="31">
        <f t="shared" si="1"/>
        <v>100</v>
      </c>
      <c r="G48" s="48" t="s">
        <v>393</v>
      </c>
      <c r="H48" s="29" t="s">
        <v>109</v>
      </c>
      <c r="I48" s="29" t="s">
        <v>114</v>
      </c>
      <c r="J48" s="29" t="s">
        <v>114</v>
      </c>
    </row>
    <row r="50" spans="1:10" s="23" customFormat="1">
      <c r="A50" s="258" t="s">
        <v>402</v>
      </c>
      <c r="B50" s="258"/>
    </row>
    <row r="52" spans="1:10" ht="54.75" customHeight="1">
      <c r="A52" s="246" t="s">
        <v>403</v>
      </c>
      <c r="B52" s="247"/>
      <c r="C52" s="247"/>
      <c r="D52" s="247"/>
      <c r="E52" s="247"/>
      <c r="F52" s="247"/>
      <c r="G52" s="247"/>
      <c r="H52" s="247"/>
      <c r="I52" s="247"/>
      <c r="J52" s="247"/>
    </row>
    <row r="53" spans="1:10" ht="118.5" customHeight="1">
      <c r="A53" s="246" t="s">
        <v>404</v>
      </c>
      <c r="B53" s="247"/>
      <c r="C53" s="247"/>
      <c r="D53" s="247"/>
      <c r="E53" s="247"/>
      <c r="F53" s="247"/>
      <c r="G53" s="247"/>
      <c r="H53" s="247"/>
      <c r="I53" s="247"/>
      <c r="J53" s="247"/>
    </row>
    <row r="54" spans="1:10" ht="68.25" customHeight="1">
      <c r="A54" s="246" t="s">
        <v>175</v>
      </c>
      <c r="B54" s="247"/>
      <c r="C54" s="247"/>
      <c r="D54" s="247"/>
      <c r="E54" s="247"/>
      <c r="F54" s="247"/>
      <c r="G54" s="247"/>
      <c r="H54" s="247"/>
      <c r="I54" s="247"/>
      <c r="J54" s="247"/>
    </row>
    <row r="55" spans="1:10" ht="16.5" customHeight="1">
      <c r="A55" s="246" t="s">
        <v>405</v>
      </c>
      <c r="B55" s="247"/>
      <c r="C55" s="247"/>
      <c r="D55" s="247"/>
      <c r="E55" s="247"/>
      <c r="F55" s="247"/>
      <c r="G55" s="247"/>
      <c r="H55" s="247"/>
      <c r="I55" s="247"/>
      <c r="J55" s="247"/>
    </row>
  </sheetData>
  <mergeCells count="19">
    <mergeCell ref="A46:J46"/>
    <mergeCell ref="A50:B50"/>
    <mergeCell ref="A52:J52"/>
    <mergeCell ref="A53:J53"/>
    <mergeCell ref="A54:J54"/>
    <mergeCell ref="A55:J55"/>
    <mergeCell ref="A1:J1"/>
    <mergeCell ref="H3:H4"/>
    <mergeCell ref="J3:J4"/>
    <mergeCell ref="A6:J6"/>
    <mergeCell ref="A16:J16"/>
    <mergeCell ref="A40:J40"/>
    <mergeCell ref="B3:B4"/>
    <mergeCell ref="A3:A4"/>
    <mergeCell ref="C3:C4"/>
    <mergeCell ref="D3:E3"/>
    <mergeCell ref="F3:F4"/>
    <mergeCell ref="G3:G4"/>
    <mergeCell ref="I3:I4"/>
  </mergeCells>
  <pageMargins left="0.7" right="0.7" top="0.75" bottom="0.75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4"/>
  <sheetViews>
    <sheetView zoomScale="70" zoomScaleNormal="70" workbookViewId="0">
      <selection activeCell="A73" sqref="A1:Q74"/>
    </sheetView>
  </sheetViews>
  <sheetFormatPr defaultColWidth="9.140625" defaultRowHeight="15.75"/>
  <cols>
    <col min="1" max="1" width="5.42578125" style="1" customWidth="1"/>
    <col min="2" max="2" width="29.7109375" style="1" customWidth="1"/>
    <col min="3" max="3" width="21.42578125" style="1" customWidth="1"/>
    <col min="4" max="4" width="24.85546875" style="1" customWidth="1"/>
    <col min="5" max="5" width="22.85546875" style="1" customWidth="1"/>
    <col min="6" max="6" width="22.28515625" style="1" customWidth="1"/>
    <col min="7" max="7" width="15.85546875" style="1" customWidth="1"/>
    <col min="8" max="8" width="23" style="1" customWidth="1"/>
    <col min="9" max="9" width="17.7109375" style="1" customWidth="1"/>
    <col min="10" max="10" width="15.85546875" style="1" customWidth="1"/>
    <col min="11" max="11" width="23.5703125" style="1" customWidth="1"/>
    <col min="12" max="12" width="22.140625" style="1" customWidth="1"/>
    <col min="13" max="13" width="18.5703125" style="1" customWidth="1"/>
    <col min="14" max="14" width="23.42578125" style="1" customWidth="1"/>
    <col min="15" max="15" width="19.42578125" style="1" customWidth="1"/>
    <col min="16" max="16" width="22.7109375" style="1" customWidth="1"/>
    <col min="17" max="17" width="18.42578125" style="1" customWidth="1"/>
    <col min="18" max="16384" width="9.140625" style="1"/>
  </cols>
  <sheetData>
    <row r="2" spans="1:17" ht="36" customHeight="1">
      <c r="A2" s="240" t="s">
        <v>15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7" ht="28.5" customHeight="1">
      <c r="A3" s="264" t="s">
        <v>16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7" ht="31.5" customHeight="1">
      <c r="A4" s="250" t="s">
        <v>0</v>
      </c>
      <c r="B4" s="250" t="s">
        <v>48</v>
      </c>
      <c r="C4" s="250" t="s">
        <v>17</v>
      </c>
      <c r="D4" s="250"/>
      <c r="E4" s="250"/>
      <c r="F4" s="250" t="s">
        <v>18</v>
      </c>
      <c r="G4" s="250"/>
      <c r="H4" s="250"/>
      <c r="I4" s="250" t="s">
        <v>19</v>
      </c>
      <c r="J4" s="250"/>
      <c r="K4" s="250"/>
      <c r="L4" s="250" t="s">
        <v>20</v>
      </c>
      <c r="M4" s="250"/>
      <c r="N4" s="250"/>
    </row>
    <row r="5" spans="1:17" ht="114.75" customHeight="1">
      <c r="A5" s="250"/>
      <c r="B5" s="250"/>
      <c r="C5" s="40" t="s">
        <v>49</v>
      </c>
      <c r="D5" s="40" t="s">
        <v>50</v>
      </c>
      <c r="E5" s="40" t="s">
        <v>51</v>
      </c>
      <c r="F5" s="40" t="s">
        <v>49</v>
      </c>
      <c r="G5" s="40" t="s">
        <v>50</v>
      </c>
      <c r="H5" s="40" t="s">
        <v>51</v>
      </c>
      <c r="I5" s="40" t="s">
        <v>49</v>
      </c>
      <c r="J5" s="40" t="s">
        <v>50</v>
      </c>
      <c r="K5" s="40" t="s">
        <v>51</v>
      </c>
      <c r="L5" s="40" t="s">
        <v>49</v>
      </c>
      <c r="M5" s="40" t="s">
        <v>50</v>
      </c>
      <c r="N5" s="40" t="s">
        <v>51</v>
      </c>
    </row>
    <row r="6" spans="1:17">
      <c r="A6" s="175">
        <v>1</v>
      </c>
      <c r="B6" s="175">
        <v>2</v>
      </c>
      <c r="C6" s="175">
        <v>3</v>
      </c>
      <c r="D6" s="175">
        <v>4</v>
      </c>
      <c r="E6" s="175">
        <v>5</v>
      </c>
      <c r="F6" s="175">
        <v>6</v>
      </c>
      <c r="G6" s="40">
        <v>7</v>
      </c>
      <c r="H6" s="40">
        <v>8</v>
      </c>
      <c r="I6" s="40">
        <v>9</v>
      </c>
      <c r="J6" s="40">
        <v>10</v>
      </c>
      <c r="K6" s="40">
        <v>11</v>
      </c>
      <c r="L6" s="40">
        <v>12</v>
      </c>
      <c r="M6" s="40">
        <v>13</v>
      </c>
      <c r="N6" s="40">
        <v>14</v>
      </c>
    </row>
    <row r="7" spans="1:17">
      <c r="A7" s="176">
        <v>1</v>
      </c>
      <c r="B7" s="180" t="s">
        <v>5</v>
      </c>
      <c r="C7" s="68">
        <f>C8+C9+C10</f>
        <v>45128992.399999999</v>
      </c>
      <c r="D7" s="68">
        <f>D8+D9+D10</f>
        <v>42893720.399999991</v>
      </c>
      <c r="E7" s="68">
        <f>D7/C7*100</f>
        <v>95.046926862032038</v>
      </c>
      <c r="F7" s="68">
        <f t="shared" ref="F7:G7" si="0">F8+F9+F10</f>
        <v>32167156.600000001</v>
      </c>
      <c r="G7" s="68">
        <f t="shared" si="0"/>
        <v>31851860.300000001</v>
      </c>
      <c r="H7" s="68">
        <f>G7/F7*100</f>
        <v>99.0198191779251</v>
      </c>
      <c r="I7" s="68">
        <f t="shared" ref="I7:J7" si="1">I8+I9+I10</f>
        <v>596674.30000000005</v>
      </c>
      <c r="J7" s="68">
        <f t="shared" si="1"/>
        <v>591847.56640000001</v>
      </c>
      <c r="K7" s="68">
        <f>J7/I7*100</f>
        <v>99.191060583638333</v>
      </c>
      <c r="L7" s="68">
        <f t="shared" ref="L7:M7" si="2">L8+L9+L10</f>
        <v>12365161.5</v>
      </c>
      <c r="M7" s="68">
        <f t="shared" si="2"/>
        <v>10450012.6</v>
      </c>
      <c r="N7" s="68">
        <f>M7/L7*100</f>
        <v>84.511735653432424</v>
      </c>
    </row>
    <row r="8" spans="1:17" ht="63">
      <c r="A8" s="41">
        <v>2</v>
      </c>
      <c r="B8" s="181" t="s">
        <v>180</v>
      </c>
      <c r="C8" s="68">
        <v>11729110.199999999</v>
      </c>
      <c r="D8" s="68">
        <v>11479867.699999997</v>
      </c>
      <c r="E8" s="68">
        <f t="shared" ref="E8:E10" si="3">D8/C8*100</f>
        <v>97.87500930803769</v>
      </c>
      <c r="F8" s="68">
        <v>11132435.9</v>
      </c>
      <c r="G8" s="68">
        <v>10888020.199999999</v>
      </c>
      <c r="H8" s="68">
        <f t="shared" ref="H8:H10" si="4">G8/F8*100</f>
        <v>97.804472424584091</v>
      </c>
      <c r="I8" s="68">
        <v>596674.30000000005</v>
      </c>
      <c r="J8" s="68">
        <v>591847.56640000001</v>
      </c>
      <c r="K8" s="68">
        <f t="shared" ref="K8" si="5">J8/I8*100</f>
        <v>99.191060583638333</v>
      </c>
      <c r="L8" s="68">
        <v>0</v>
      </c>
      <c r="M8" s="68">
        <v>0</v>
      </c>
      <c r="N8" s="177" t="s">
        <v>13</v>
      </c>
    </row>
    <row r="9" spans="1:17" ht="78.75">
      <c r="A9" s="41">
        <v>3</v>
      </c>
      <c r="B9" s="181" t="s">
        <v>183</v>
      </c>
      <c r="C9" s="178">
        <f t="shared" ref="C9:D9" si="6">SUM(F9,I9,L9)</f>
        <v>20045726.800000001</v>
      </c>
      <c r="D9" s="178">
        <f t="shared" si="6"/>
        <v>18060821.899999999</v>
      </c>
      <c r="E9" s="68">
        <f t="shared" si="3"/>
        <v>90.098114576718658</v>
      </c>
      <c r="F9" s="178">
        <v>7680565.2999999998</v>
      </c>
      <c r="G9" s="178">
        <v>7610809.2999999998</v>
      </c>
      <c r="H9" s="68">
        <f t="shared" si="4"/>
        <v>99.091785600729153</v>
      </c>
      <c r="I9" s="178">
        <v>0</v>
      </c>
      <c r="J9" s="179">
        <v>0</v>
      </c>
      <c r="K9" s="179" t="s">
        <v>114</v>
      </c>
      <c r="L9" s="178">
        <v>12365161.5</v>
      </c>
      <c r="M9" s="178">
        <v>10450012.6</v>
      </c>
      <c r="N9" s="68">
        <f t="shared" ref="N9" si="7">M9/L9*100</f>
        <v>84.511735653432424</v>
      </c>
    </row>
    <row r="10" spans="1:17" s="23" customFormat="1" ht="78.75">
      <c r="A10" s="41">
        <v>4</v>
      </c>
      <c r="B10" s="181" t="s">
        <v>204</v>
      </c>
      <c r="C10" s="178">
        <f>SUM(F10,I10,L10)</f>
        <v>13354155.4</v>
      </c>
      <c r="D10" s="178">
        <f>SUM(G10,J10,M10)</f>
        <v>13353030.800000001</v>
      </c>
      <c r="E10" s="68">
        <f t="shared" si="3"/>
        <v>99.991578651241397</v>
      </c>
      <c r="F10" s="178">
        <v>13354155.4</v>
      </c>
      <c r="G10" s="178">
        <v>13353030.800000001</v>
      </c>
      <c r="H10" s="68">
        <f t="shared" si="4"/>
        <v>99.991578651241397</v>
      </c>
      <c r="I10" s="178">
        <v>0</v>
      </c>
      <c r="J10" s="179">
        <v>0</v>
      </c>
      <c r="K10" s="179" t="s">
        <v>114</v>
      </c>
      <c r="L10" s="178">
        <v>0</v>
      </c>
      <c r="M10" s="179">
        <v>0</v>
      </c>
      <c r="N10" s="179" t="s">
        <v>114</v>
      </c>
    </row>
    <row r="12" spans="1:17" ht="24" customHeight="1">
      <c r="A12" s="261" t="s">
        <v>21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</row>
    <row r="13" spans="1:17" s="5" customFormat="1" ht="21" customHeight="1">
      <c r="A13" s="248" t="s">
        <v>0</v>
      </c>
      <c r="B13" s="250" t="s">
        <v>48</v>
      </c>
      <c r="C13" s="250" t="s">
        <v>27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 t="s">
        <v>28</v>
      </c>
      <c r="O13" s="250"/>
      <c r="P13" s="250"/>
      <c r="Q13" s="250"/>
    </row>
    <row r="14" spans="1:17" s="5" customFormat="1" ht="16.5" customHeight="1">
      <c r="A14" s="253"/>
      <c r="B14" s="250"/>
      <c r="C14" s="250" t="s">
        <v>52</v>
      </c>
      <c r="D14" s="250"/>
      <c r="E14" s="250"/>
      <c r="F14" s="250" t="s">
        <v>22</v>
      </c>
      <c r="G14" s="250"/>
      <c r="H14" s="250"/>
      <c r="I14" s="250"/>
      <c r="J14" s="250" t="s">
        <v>24</v>
      </c>
      <c r="K14" s="250"/>
      <c r="L14" s="250"/>
      <c r="M14" s="250"/>
      <c r="N14" s="250" t="s">
        <v>22</v>
      </c>
      <c r="O14" s="250"/>
      <c r="P14" s="250"/>
      <c r="Q14" s="250"/>
    </row>
    <row r="15" spans="1:17" s="5" customFormat="1" ht="147.6" customHeight="1">
      <c r="A15" s="249"/>
      <c r="B15" s="250"/>
      <c r="C15" s="40" t="s">
        <v>49</v>
      </c>
      <c r="D15" s="40" t="s">
        <v>50</v>
      </c>
      <c r="E15" s="40" t="s">
        <v>51</v>
      </c>
      <c r="F15" s="40" t="s">
        <v>49</v>
      </c>
      <c r="G15" s="40" t="s">
        <v>50</v>
      </c>
      <c r="H15" s="40" t="s">
        <v>51</v>
      </c>
      <c r="I15" s="182" t="s">
        <v>53</v>
      </c>
      <c r="J15" s="40" t="s">
        <v>49</v>
      </c>
      <c r="K15" s="40" t="s">
        <v>50</v>
      </c>
      <c r="L15" s="40" t="s">
        <v>51</v>
      </c>
      <c r="M15" s="182" t="s">
        <v>53</v>
      </c>
      <c r="N15" s="40" t="s">
        <v>49</v>
      </c>
      <c r="O15" s="40" t="s">
        <v>50</v>
      </c>
      <c r="P15" s="40" t="s">
        <v>51</v>
      </c>
      <c r="Q15" s="182" t="s">
        <v>53</v>
      </c>
    </row>
    <row r="16" spans="1:17" s="5" customFormat="1" ht="13.5" customHeight="1">
      <c r="A16" s="40">
        <v>1</v>
      </c>
      <c r="B16" s="40">
        <v>2</v>
      </c>
      <c r="C16" s="40">
        <v>3</v>
      </c>
      <c r="D16" s="40">
        <v>4</v>
      </c>
      <c r="E16" s="40">
        <v>5</v>
      </c>
      <c r="F16" s="40">
        <v>6</v>
      </c>
      <c r="G16" s="40">
        <v>7</v>
      </c>
      <c r="H16" s="40">
        <v>8</v>
      </c>
      <c r="I16" s="40">
        <v>9</v>
      </c>
      <c r="J16" s="40">
        <v>10</v>
      </c>
      <c r="K16" s="40">
        <v>11</v>
      </c>
      <c r="L16" s="40">
        <v>12</v>
      </c>
      <c r="M16" s="40">
        <v>13</v>
      </c>
      <c r="N16" s="40">
        <v>14</v>
      </c>
      <c r="O16" s="40">
        <v>15</v>
      </c>
      <c r="P16" s="40">
        <v>16</v>
      </c>
      <c r="Q16" s="40">
        <v>17</v>
      </c>
    </row>
    <row r="17" spans="1:17" s="5" customFormat="1" ht="63">
      <c r="A17" s="176">
        <v>1</v>
      </c>
      <c r="B17" s="176" t="s">
        <v>5</v>
      </c>
      <c r="C17" s="183">
        <f>C18+C19+C20</f>
        <v>5085042.1999999993</v>
      </c>
      <c r="D17" s="183">
        <f>D18+D19+D20</f>
        <v>4840626.5</v>
      </c>
      <c r="E17" s="33">
        <f t="shared" ref="E17:E18" si="8">D17/C17*100</f>
        <v>95.193438119353274</v>
      </c>
      <c r="F17" s="183">
        <f t="shared" ref="F17:G17" si="9">F18+F19+F20</f>
        <v>268372.59999999998</v>
      </c>
      <c r="G17" s="183">
        <f t="shared" si="9"/>
        <v>268372.5</v>
      </c>
      <c r="H17" s="33">
        <f t="shared" ref="H17:H18" si="10">G17/F17*100</f>
        <v>99.999962738371963</v>
      </c>
      <c r="I17" s="183" t="s">
        <v>13</v>
      </c>
      <c r="J17" s="183">
        <f t="shared" ref="J17:K17" si="11">J18+J19+J20</f>
        <v>4816669.5999999996</v>
      </c>
      <c r="K17" s="183">
        <f t="shared" si="11"/>
        <v>4572254</v>
      </c>
      <c r="L17" s="33">
        <f t="shared" ref="L17:L18" si="12">K17/J17*100</f>
        <v>94.925630771934209</v>
      </c>
      <c r="M17" s="183" t="s">
        <v>372</v>
      </c>
      <c r="N17" s="183">
        <f t="shared" ref="N17:O17" si="13">N18+N19+N20</f>
        <v>31904128.200000003</v>
      </c>
      <c r="O17" s="183">
        <f t="shared" si="13"/>
        <v>31590343.952999998</v>
      </c>
      <c r="P17" s="33">
        <f t="shared" ref="P17:P18" si="14">O17/N17*100</f>
        <v>99.016477601165093</v>
      </c>
      <c r="Q17" s="183" t="s">
        <v>372</v>
      </c>
    </row>
    <row r="18" spans="1:17" s="5" customFormat="1" ht="63">
      <c r="A18" s="41">
        <v>2</v>
      </c>
      <c r="B18" s="56" t="s">
        <v>180</v>
      </c>
      <c r="C18" s="183">
        <f>F18+J18</f>
        <v>5085042.1999999993</v>
      </c>
      <c r="D18" s="183">
        <f>G18+K18</f>
        <v>4840626.5</v>
      </c>
      <c r="E18" s="33">
        <f t="shared" si="8"/>
        <v>95.193438119353274</v>
      </c>
      <c r="F18" s="183">
        <v>268372.59999999998</v>
      </c>
      <c r="G18" s="183">
        <v>268372.5</v>
      </c>
      <c r="H18" s="33">
        <f t="shared" si="10"/>
        <v>99.999962738371963</v>
      </c>
      <c r="I18" s="183" t="s">
        <v>13</v>
      </c>
      <c r="J18" s="183">
        <v>4816669.5999999996</v>
      </c>
      <c r="K18" s="183">
        <v>4572254</v>
      </c>
      <c r="L18" s="33">
        <f t="shared" si="12"/>
        <v>94.925630771934209</v>
      </c>
      <c r="M18" s="183" t="s">
        <v>372</v>
      </c>
      <c r="N18" s="184">
        <v>10869407.5</v>
      </c>
      <c r="O18" s="184">
        <v>10626503.852999998</v>
      </c>
      <c r="P18" s="31">
        <f t="shared" si="14"/>
        <v>97.765254021435837</v>
      </c>
      <c r="Q18" s="183" t="s">
        <v>372</v>
      </c>
    </row>
    <row r="19" spans="1:17" ht="78.75">
      <c r="A19" s="41">
        <v>3</v>
      </c>
      <c r="B19" s="56" t="s">
        <v>183</v>
      </c>
      <c r="C19" s="183">
        <v>0</v>
      </c>
      <c r="D19" s="183">
        <v>0</v>
      </c>
      <c r="E19" s="184" t="s">
        <v>13</v>
      </c>
      <c r="F19" s="183">
        <v>0</v>
      </c>
      <c r="G19" s="183">
        <v>0</v>
      </c>
      <c r="H19" s="184" t="s">
        <v>13</v>
      </c>
      <c r="I19" s="184" t="s">
        <v>13</v>
      </c>
      <c r="J19" s="183">
        <v>0</v>
      </c>
      <c r="K19" s="183">
        <v>0</v>
      </c>
      <c r="L19" s="184" t="s">
        <v>13</v>
      </c>
      <c r="M19" s="184" t="s">
        <v>13</v>
      </c>
      <c r="N19" s="183">
        <v>7680565.2999999998</v>
      </c>
      <c r="O19" s="183">
        <v>7610809.2999999998</v>
      </c>
      <c r="P19" s="33">
        <v>99.091785600729153</v>
      </c>
      <c r="Q19" s="183" t="s">
        <v>372</v>
      </c>
    </row>
    <row r="20" spans="1:17" ht="78.75">
      <c r="A20" s="41">
        <v>4</v>
      </c>
      <c r="B20" s="56" t="s">
        <v>204</v>
      </c>
      <c r="C20" s="183">
        <v>0</v>
      </c>
      <c r="D20" s="183">
        <v>0</v>
      </c>
      <c r="E20" s="184" t="s">
        <v>13</v>
      </c>
      <c r="F20" s="183">
        <v>0</v>
      </c>
      <c r="G20" s="183">
        <v>0</v>
      </c>
      <c r="H20" s="184" t="s">
        <v>13</v>
      </c>
      <c r="I20" s="184" t="s">
        <v>13</v>
      </c>
      <c r="J20" s="183">
        <v>0</v>
      </c>
      <c r="K20" s="183">
        <v>0</v>
      </c>
      <c r="L20" s="184" t="s">
        <v>13</v>
      </c>
      <c r="M20" s="184" t="s">
        <v>13</v>
      </c>
      <c r="N20" s="183">
        <v>13354155.4</v>
      </c>
      <c r="O20" s="183">
        <v>13353030.800000001</v>
      </c>
      <c r="P20" s="33">
        <v>99.991578651241397</v>
      </c>
      <c r="Q20" s="183" t="s">
        <v>114</v>
      </c>
    </row>
    <row r="21" spans="1:17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33" customHeight="1">
      <c r="A22" s="262" t="s">
        <v>29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>
      <c r="A23" s="248" t="s">
        <v>0</v>
      </c>
      <c r="B23" s="248" t="s">
        <v>54</v>
      </c>
      <c r="C23" s="250" t="s">
        <v>17</v>
      </c>
      <c r="D23" s="250"/>
      <c r="E23" s="250"/>
      <c r="F23" s="250" t="s">
        <v>18</v>
      </c>
      <c r="G23" s="250"/>
      <c r="H23" s="250"/>
      <c r="I23" s="250" t="s">
        <v>19</v>
      </c>
      <c r="J23" s="250"/>
      <c r="K23" s="250"/>
      <c r="L23" s="250" t="s">
        <v>20</v>
      </c>
      <c r="M23" s="250"/>
      <c r="N23" s="250"/>
      <c r="O23" s="9"/>
      <c r="P23" s="9"/>
      <c r="Q23" s="9"/>
    </row>
    <row r="24" spans="1:17">
      <c r="A24" s="253"/>
      <c r="B24" s="253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9"/>
      <c r="P24" s="9"/>
      <c r="Q24" s="9"/>
    </row>
    <row r="25" spans="1:17" ht="110.25">
      <c r="A25" s="249"/>
      <c r="B25" s="249"/>
      <c r="C25" s="40" t="s">
        <v>49</v>
      </c>
      <c r="D25" s="40" t="s">
        <v>50</v>
      </c>
      <c r="E25" s="40" t="s">
        <v>51</v>
      </c>
      <c r="F25" s="40" t="s">
        <v>49</v>
      </c>
      <c r="G25" s="40" t="s">
        <v>50</v>
      </c>
      <c r="H25" s="40" t="s">
        <v>51</v>
      </c>
      <c r="I25" s="40" t="s">
        <v>49</v>
      </c>
      <c r="J25" s="40" t="s">
        <v>50</v>
      </c>
      <c r="K25" s="40" t="s">
        <v>51</v>
      </c>
      <c r="L25" s="40" t="s">
        <v>49</v>
      </c>
      <c r="M25" s="40" t="s">
        <v>50</v>
      </c>
      <c r="N25" s="40" t="s">
        <v>51</v>
      </c>
      <c r="O25" s="9"/>
      <c r="P25" s="9"/>
      <c r="Q25" s="9"/>
    </row>
    <row r="26" spans="1:17">
      <c r="A26" s="40">
        <v>1</v>
      </c>
      <c r="B26" s="40">
        <v>2</v>
      </c>
      <c r="C26" s="40">
        <v>3</v>
      </c>
      <c r="D26" s="40">
        <v>4</v>
      </c>
      <c r="E26" s="40">
        <v>5</v>
      </c>
      <c r="F26" s="40">
        <v>6</v>
      </c>
      <c r="G26" s="40">
        <v>7</v>
      </c>
      <c r="H26" s="40">
        <v>8</v>
      </c>
      <c r="I26" s="40">
        <v>9</v>
      </c>
      <c r="J26" s="40">
        <v>10</v>
      </c>
      <c r="K26" s="40">
        <v>11</v>
      </c>
      <c r="L26" s="40">
        <v>12</v>
      </c>
      <c r="M26" s="40">
        <v>13</v>
      </c>
      <c r="N26" s="40">
        <v>14</v>
      </c>
      <c r="O26" s="9"/>
      <c r="P26" s="9"/>
      <c r="Q26" s="9"/>
    </row>
    <row r="27" spans="1:17" ht="25.5" customHeight="1">
      <c r="A27" s="29">
        <v>1</v>
      </c>
      <c r="B27" s="29" t="s">
        <v>177</v>
      </c>
      <c r="C27" s="184">
        <f>F27</f>
        <v>591330.1</v>
      </c>
      <c r="D27" s="184">
        <f t="shared" ref="D27:E27" si="15">G27</f>
        <v>584991.3665</v>
      </c>
      <c r="E27" s="184">
        <f t="shared" si="15"/>
        <v>98.92805498992864</v>
      </c>
      <c r="F27" s="184">
        <v>591330.1</v>
      </c>
      <c r="G27" s="184">
        <v>584991.3665</v>
      </c>
      <c r="H27" s="33">
        <f t="shared" ref="H27:H29" si="16">G27/F27*100</f>
        <v>98.92805498992864</v>
      </c>
      <c r="I27" s="183">
        <v>0</v>
      </c>
      <c r="J27" s="183">
        <v>0</v>
      </c>
      <c r="K27" s="184" t="s">
        <v>13</v>
      </c>
      <c r="L27" s="183">
        <v>0</v>
      </c>
      <c r="M27" s="183">
        <v>0</v>
      </c>
      <c r="N27" s="184" t="s">
        <v>13</v>
      </c>
      <c r="O27" s="9"/>
      <c r="P27" s="9"/>
      <c r="Q27" s="9"/>
    </row>
    <row r="28" spans="1:17" ht="63">
      <c r="A28" s="29">
        <v>2</v>
      </c>
      <c r="B28" s="185" t="s">
        <v>178</v>
      </c>
      <c r="C28" s="184">
        <f t="shared" ref="C28:C29" si="17">F28</f>
        <v>268372.59999999998</v>
      </c>
      <c r="D28" s="184">
        <f t="shared" ref="D28:D29" si="18">G28</f>
        <v>268372.5</v>
      </c>
      <c r="E28" s="184">
        <f t="shared" ref="E28:E29" si="19">H28</f>
        <v>99.999962738371963</v>
      </c>
      <c r="F28" s="184">
        <v>268372.59999999998</v>
      </c>
      <c r="G28" s="184">
        <v>268372.5</v>
      </c>
      <c r="H28" s="33">
        <f t="shared" si="16"/>
        <v>99.999962738371963</v>
      </c>
      <c r="I28" s="183">
        <v>0</v>
      </c>
      <c r="J28" s="183">
        <v>0</v>
      </c>
      <c r="K28" s="184" t="s">
        <v>13</v>
      </c>
      <c r="L28" s="183">
        <v>0</v>
      </c>
      <c r="M28" s="183">
        <v>0</v>
      </c>
      <c r="N28" s="184" t="s">
        <v>13</v>
      </c>
      <c r="O28" s="9"/>
      <c r="P28" s="9"/>
      <c r="Q28" s="9"/>
    </row>
    <row r="29" spans="1:17" ht="18.95" customHeight="1">
      <c r="A29" s="29"/>
      <c r="B29" s="29" t="s">
        <v>52</v>
      </c>
      <c r="C29" s="184">
        <f t="shared" si="17"/>
        <v>859702.7</v>
      </c>
      <c r="D29" s="184">
        <f t="shared" si="18"/>
        <v>853363.8665</v>
      </c>
      <c r="E29" s="184">
        <f t="shared" si="19"/>
        <v>99.262671444442375</v>
      </c>
      <c r="F29" s="184">
        <f>F27+F28</f>
        <v>859702.7</v>
      </c>
      <c r="G29" s="184">
        <f>G27+G28</f>
        <v>853363.8665</v>
      </c>
      <c r="H29" s="33">
        <f t="shared" si="16"/>
        <v>99.262671444442375</v>
      </c>
      <c r="I29" s="184">
        <f>I27+I28</f>
        <v>0</v>
      </c>
      <c r="J29" s="184">
        <f>J27+J28</f>
        <v>0</v>
      </c>
      <c r="K29" s="184" t="s">
        <v>13</v>
      </c>
      <c r="L29" s="184">
        <f>L27+L28</f>
        <v>0</v>
      </c>
      <c r="M29" s="184">
        <f>M27+M28</f>
        <v>0</v>
      </c>
      <c r="N29" s="184" t="s">
        <v>13</v>
      </c>
      <c r="O29" s="9"/>
      <c r="P29" s="9"/>
      <c r="Q29" s="9"/>
    </row>
    <row r="30" spans="1:17" ht="23.25" customHeight="1">
      <c r="A30" s="250" t="s">
        <v>179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9"/>
      <c r="P30" s="9"/>
      <c r="Q30" s="9"/>
    </row>
    <row r="31" spans="1:17" ht="28.5" customHeight="1">
      <c r="A31" s="29">
        <v>1</v>
      </c>
      <c r="B31" s="29" t="s">
        <v>177</v>
      </c>
      <c r="C31" s="184">
        <v>591330.1</v>
      </c>
      <c r="D31" s="184">
        <v>584991.3665</v>
      </c>
      <c r="E31" s="184">
        <v>98.92805498992864</v>
      </c>
      <c r="F31" s="184">
        <v>591330.1</v>
      </c>
      <c r="G31" s="184">
        <v>584991.3665</v>
      </c>
      <c r="H31" s="184">
        <v>98.92805498992864</v>
      </c>
      <c r="I31" s="184">
        <v>0</v>
      </c>
      <c r="J31" s="184">
        <v>0</v>
      </c>
      <c r="K31" s="184" t="s">
        <v>13</v>
      </c>
      <c r="L31" s="184">
        <v>0</v>
      </c>
      <c r="M31" s="184">
        <v>0</v>
      </c>
      <c r="N31" s="184" t="s">
        <v>13</v>
      </c>
      <c r="O31" s="9"/>
      <c r="P31" s="9"/>
      <c r="Q31" s="9"/>
    </row>
    <row r="32" spans="1:17" ht="68.25" customHeight="1">
      <c r="A32" s="29">
        <v>2</v>
      </c>
      <c r="B32" s="185" t="s">
        <v>178</v>
      </c>
      <c r="C32" s="184">
        <v>268372.59999999998</v>
      </c>
      <c r="D32" s="184">
        <v>268372.5</v>
      </c>
      <c r="E32" s="184">
        <v>99.999962738371963</v>
      </c>
      <c r="F32" s="184">
        <v>268372.59999999998</v>
      </c>
      <c r="G32" s="184">
        <v>268372.5</v>
      </c>
      <c r="H32" s="184">
        <v>99.999962738371963</v>
      </c>
      <c r="I32" s="184">
        <v>0</v>
      </c>
      <c r="J32" s="184">
        <v>0</v>
      </c>
      <c r="K32" s="184" t="s">
        <v>13</v>
      </c>
      <c r="L32" s="184">
        <v>0</v>
      </c>
      <c r="M32" s="184">
        <v>0</v>
      </c>
      <c r="N32" s="184" t="s">
        <v>13</v>
      </c>
      <c r="O32" s="9"/>
      <c r="P32" s="9"/>
      <c r="Q32" s="9"/>
    </row>
    <row r="33" spans="1:17" ht="25.5" customHeight="1">
      <c r="A33" s="29"/>
      <c r="B33" s="29" t="s">
        <v>52</v>
      </c>
      <c r="C33" s="184">
        <v>859702.7</v>
      </c>
      <c r="D33" s="184">
        <v>853363.8665</v>
      </c>
      <c r="E33" s="184">
        <v>99.262671444442375</v>
      </c>
      <c r="F33" s="184">
        <v>859702.7</v>
      </c>
      <c r="G33" s="184">
        <v>853363.8665</v>
      </c>
      <c r="H33" s="184">
        <v>99.262671444442375</v>
      </c>
      <c r="I33" s="184">
        <v>0</v>
      </c>
      <c r="J33" s="184">
        <v>0</v>
      </c>
      <c r="K33" s="184" t="s">
        <v>13</v>
      </c>
      <c r="L33" s="184">
        <v>0</v>
      </c>
      <c r="M33" s="184">
        <v>0</v>
      </c>
      <c r="N33" s="184" t="s">
        <v>13</v>
      </c>
      <c r="O33" s="9"/>
      <c r="P33" s="9"/>
      <c r="Q33" s="9"/>
    </row>
    <row r="34" spans="1:17" ht="18.95" customHeight="1">
      <c r="A34" s="8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4.75" customHeight="1">
      <c r="A35" s="261" t="s">
        <v>58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</row>
    <row r="36" spans="1:17" ht="164.25" customHeight="1">
      <c r="A36" s="20" t="s">
        <v>0</v>
      </c>
      <c r="B36" s="20" t="s">
        <v>55</v>
      </c>
      <c r="C36" s="20" t="s">
        <v>56</v>
      </c>
      <c r="D36" s="20" t="s">
        <v>57</v>
      </c>
    </row>
    <row r="37" spans="1:17">
      <c r="A37" s="25">
        <v>1</v>
      </c>
      <c r="B37" s="25">
        <v>2</v>
      </c>
      <c r="C37" s="25">
        <v>3</v>
      </c>
      <c r="D37" s="25">
        <v>4</v>
      </c>
    </row>
    <row r="38" spans="1:17" ht="63">
      <c r="A38" s="24">
        <v>1</v>
      </c>
      <c r="B38" s="78" t="s">
        <v>180</v>
      </c>
      <c r="C38" s="186">
        <f>F8+I8</f>
        <v>11729110.200000001</v>
      </c>
      <c r="D38" s="186">
        <f>C38/(F7+I7)*100</f>
        <v>35.798958417893679</v>
      </c>
    </row>
    <row r="39" spans="1:17" s="23" customFormat="1" ht="78.75">
      <c r="A39" s="24">
        <v>2</v>
      </c>
      <c r="B39" s="78" t="s">
        <v>183</v>
      </c>
      <c r="C39" s="186">
        <f>F9+I9</f>
        <v>7680565.2999999998</v>
      </c>
      <c r="D39" s="186">
        <f>C39/(F7+I7)*100</f>
        <v>23.442207730354266</v>
      </c>
    </row>
    <row r="40" spans="1:17" s="23" customFormat="1" ht="78.75">
      <c r="A40" s="24">
        <v>3</v>
      </c>
      <c r="B40" s="78" t="s">
        <v>204</v>
      </c>
      <c r="C40" s="186">
        <f>F10+I10</f>
        <v>13354155.4</v>
      </c>
      <c r="D40" s="186">
        <f>C40/(F7+I7)*100</f>
        <v>40.758833851752051</v>
      </c>
    </row>
    <row r="41" spans="1:17">
      <c r="A41" s="7"/>
      <c r="B41" s="10"/>
      <c r="C41" s="10"/>
      <c r="D41" s="10"/>
    </row>
    <row r="43" spans="1:17" ht="15.75" customHeight="1">
      <c r="A43" s="262" t="s">
        <v>59</v>
      </c>
      <c r="B43" s="261"/>
      <c r="C43" s="261"/>
      <c r="D43" s="261"/>
      <c r="E43" s="261"/>
      <c r="F43" s="261"/>
      <c r="G43" s="261"/>
      <c r="H43" s="261"/>
      <c r="I43" s="261"/>
      <c r="J43" s="261"/>
    </row>
    <row r="44" spans="1:17" ht="92.25" customHeight="1">
      <c r="A44" s="263" t="s">
        <v>0</v>
      </c>
      <c r="B44" s="263" t="s">
        <v>60</v>
      </c>
      <c r="C44" s="263" t="s">
        <v>61</v>
      </c>
      <c r="D44" s="263" t="s">
        <v>73</v>
      </c>
      <c r="E44" s="263"/>
      <c r="F44" s="263" t="s">
        <v>64</v>
      </c>
      <c r="G44" s="3"/>
      <c r="H44" s="3"/>
      <c r="I44" s="3"/>
      <c r="J44" s="3"/>
      <c r="K44" s="3"/>
      <c r="L44" s="3"/>
      <c r="M44" s="3"/>
      <c r="N44" s="3"/>
    </row>
    <row r="45" spans="1:17" ht="32.25" customHeight="1">
      <c r="A45" s="263"/>
      <c r="B45" s="263"/>
      <c r="C45" s="263"/>
      <c r="D45" s="20" t="s">
        <v>62</v>
      </c>
      <c r="E45" s="20" t="s">
        <v>63</v>
      </c>
      <c r="F45" s="263"/>
      <c r="G45" s="4"/>
      <c r="H45" s="4"/>
      <c r="I45" s="4"/>
      <c r="J45" s="4"/>
      <c r="K45" s="4"/>
      <c r="L45" s="4"/>
      <c r="M45" s="4"/>
      <c r="N45" s="4"/>
    </row>
    <row r="46" spans="1:17">
      <c r="A46" s="25">
        <v>1</v>
      </c>
      <c r="B46" s="25">
        <v>2</v>
      </c>
      <c r="C46" s="25">
        <v>3</v>
      </c>
      <c r="D46" s="25">
        <v>4</v>
      </c>
      <c r="E46" s="25">
        <v>5</v>
      </c>
      <c r="F46" s="25">
        <v>6</v>
      </c>
      <c r="G46" s="4"/>
      <c r="H46" s="4"/>
      <c r="I46" s="4"/>
      <c r="J46" s="4"/>
      <c r="K46" s="4"/>
      <c r="L46" s="4"/>
      <c r="M46" s="4"/>
      <c r="N46" s="4"/>
    </row>
    <row r="47" spans="1:17" ht="28.5" customHeight="1">
      <c r="A47" s="259">
        <v>1</v>
      </c>
      <c r="B47" s="265" t="s">
        <v>180</v>
      </c>
      <c r="C47" s="78" t="s">
        <v>109</v>
      </c>
      <c r="D47" s="42">
        <v>6155468</v>
      </c>
      <c r="E47" s="42">
        <v>6150641.2664999999</v>
      </c>
      <c r="F47" s="74">
        <f>E47/D47*100</f>
        <v>99.921586246569717</v>
      </c>
      <c r="G47" s="6"/>
      <c r="H47" s="5"/>
      <c r="I47" s="5"/>
      <c r="J47" s="7"/>
      <c r="K47" s="5"/>
      <c r="L47" s="5"/>
      <c r="M47" s="5"/>
      <c r="N47" s="5"/>
    </row>
    <row r="48" spans="1:17" ht="31.5">
      <c r="A48" s="267"/>
      <c r="B48" s="266"/>
      <c r="C48" s="78" t="s">
        <v>110</v>
      </c>
      <c r="D48" s="42">
        <v>1186013.8999999999</v>
      </c>
      <c r="E48" s="42">
        <v>1154033.8881000001</v>
      </c>
      <c r="F48" s="74">
        <f t="shared" ref="F48:F74" si="20">E48/D48*100</f>
        <v>97.303571914292093</v>
      </c>
    </row>
    <row r="49" spans="1:6" ht="63">
      <c r="A49" s="267"/>
      <c r="B49" s="266"/>
      <c r="C49" s="78" t="s">
        <v>181</v>
      </c>
      <c r="D49" s="42">
        <v>4119255.6999999997</v>
      </c>
      <c r="E49" s="42">
        <v>3906820.0927999998</v>
      </c>
      <c r="F49" s="74">
        <f t="shared" si="20"/>
        <v>94.842864277641226</v>
      </c>
    </row>
    <row r="50" spans="1:6" s="23" customFormat="1" ht="47.25">
      <c r="A50" s="267"/>
      <c r="B50" s="266"/>
      <c r="C50" s="45" t="s">
        <v>186</v>
      </c>
      <c r="D50" s="42">
        <v>183429.2</v>
      </c>
      <c r="E50" s="42">
        <v>183429.2</v>
      </c>
      <c r="F50" s="74">
        <f t="shared" si="20"/>
        <v>100</v>
      </c>
    </row>
    <row r="51" spans="1:6" s="23" customFormat="1" ht="48.75" customHeight="1">
      <c r="A51" s="267"/>
      <c r="B51" s="266"/>
      <c r="C51" s="45" t="s">
        <v>188</v>
      </c>
      <c r="D51" s="42">
        <v>84943.4</v>
      </c>
      <c r="E51" s="42">
        <v>84943.305600000007</v>
      </c>
      <c r="F51" s="74">
        <f t="shared" si="20"/>
        <v>99.999888867175102</v>
      </c>
    </row>
    <row r="52" spans="1:6" ht="31.5">
      <c r="A52" s="267"/>
      <c r="B52" s="266"/>
      <c r="C52" s="187" t="s">
        <v>182</v>
      </c>
      <c r="D52" s="43">
        <f>SUM(D47:D51)</f>
        <v>11729110.199999999</v>
      </c>
      <c r="E52" s="43">
        <f>SUM(E47:E51)</f>
        <v>11479867.753</v>
      </c>
      <c r="F52" s="74">
        <f t="shared" si="20"/>
        <v>97.875009759904898</v>
      </c>
    </row>
    <row r="53" spans="1:6" ht="21" customHeight="1">
      <c r="A53" s="259">
        <v>2</v>
      </c>
      <c r="B53" s="265" t="s">
        <v>183</v>
      </c>
      <c r="C53" s="78" t="s">
        <v>109</v>
      </c>
      <c r="D53" s="42">
        <v>1465067.8</v>
      </c>
      <c r="E53" s="42">
        <v>1463818.3</v>
      </c>
      <c r="F53" s="74">
        <f t="shared" si="20"/>
        <v>99.914713844642549</v>
      </c>
    </row>
    <row r="54" spans="1:6" ht="63">
      <c r="A54" s="259"/>
      <c r="B54" s="266"/>
      <c r="C54" s="78" t="s">
        <v>184</v>
      </c>
      <c r="D54" s="42">
        <v>290120.3</v>
      </c>
      <c r="E54" s="189">
        <v>288281.40000000002</v>
      </c>
      <c r="F54" s="74">
        <f t="shared" si="20"/>
        <v>99.366159486254503</v>
      </c>
    </row>
    <row r="55" spans="1:6" ht="63">
      <c r="A55" s="259"/>
      <c r="B55" s="266"/>
      <c r="C55" s="78" t="s">
        <v>185</v>
      </c>
      <c r="D55" s="42">
        <v>201356.6</v>
      </c>
      <c r="E55" s="42">
        <v>201080.7</v>
      </c>
      <c r="F55" s="74">
        <f t="shared" si="20"/>
        <v>99.862979410657516</v>
      </c>
    </row>
    <row r="56" spans="1:6" ht="47.25">
      <c r="A56" s="259"/>
      <c r="B56" s="266"/>
      <c r="C56" s="78" t="s">
        <v>186</v>
      </c>
      <c r="D56" s="42">
        <v>388752.7</v>
      </c>
      <c r="E56" s="42">
        <v>378176.7</v>
      </c>
      <c r="F56" s="74">
        <f t="shared" si="20"/>
        <v>97.279504425306882</v>
      </c>
    </row>
    <row r="57" spans="1:6" ht="63">
      <c r="A57" s="259"/>
      <c r="B57" s="266"/>
      <c r="C57" s="78" t="s">
        <v>187</v>
      </c>
      <c r="D57" s="42">
        <v>389979</v>
      </c>
      <c r="E57" s="42">
        <v>389974.7</v>
      </c>
      <c r="F57" s="74">
        <f t="shared" si="20"/>
        <v>99.998897376525406</v>
      </c>
    </row>
    <row r="58" spans="1:6" ht="48.75" customHeight="1">
      <c r="A58" s="259"/>
      <c r="B58" s="266"/>
      <c r="C58" s="78" t="s">
        <v>188</v>
      </c>
      <c r="D58" s="42">
        <v>342225.9</v>
      </c>
      <c r="E58" s="42">
        <v>336712.6</v>
      </c>
      <c r="F58" s="74">
        <f t="shared" si="20"/>
        <v>98.388988092368209</v>
      </c>
    </row>
    <row r="59" spans="1:6" ht="52.5" customHeight="1">
      <c r="A59" s="259"/>
      <c r="B59" s="266"/>
      <c r="C59" s="78" t="s">
        <v>189</v>
      </c>
      <c r="D59" s="42">
        <v>632132.19999999995</v>
      </c>
      <c r="E59" s="42">
        <v>612757.4</v>
      </c>
      <c r="F59" s="74">
        <f t="shared" si="20"/>
        <v>96.93500821505377</v>
      </c>
    </row>
    <row r="60" spans="1:6" ht="63">
      <c r="A60" s="259"/>
      <c r="B60" s="266"/>
      <c r="C60" s="78" t="s">
        <v>190</v>
      </c>
      <c r="D60" s="42">
        <v>338027.2</v>
      </c>
      <c r="E60" s="42">
        <v>338026.7</v>
      </c>
      <c r="F60" s="74">
        <f t="shared" si="20"/>
        <v>99.9998520829093</v>
      </c>
    </row>
    <row r="61" spans="1:6" ht="63">
      <c r="A61" s="259"/>
      <c r="B61" s="266"/>
      <c r="C61" s="78" t="s">
        <v>191</v>
      </c>
      <c r="D61" s="42">
        <v>425485.3</v>
      </c>
      <c r="E61" s="42">
        <v>415484.4</v>
      </c>
      <c r="F61" s="74">
        <f t="shared" si="20"/>
        <v>97.649531017875361</v>
      </c>
    </row>
    <row r="62" spans="1:6" ht="63">
      <c r="A62" s="259"/>
      <c r="B62" s="266"/>
      <c r="C62" s="78" t="s">
        <v>192</v>
      </c>
      <c r="D62" s="42">
        <v>119989.7</v>
      </c>
      <c r="E62" s="42">
        <v>119989.3</v>
      </c>
      <c r="F62" s="74">
        <f t="shared" si="20"/>
        <v>99.999666638053114</v>
      </c>
    </row>
    <row r="63" spans="1:6" ht="45" customHeight="1">
      <c r="A63" s="259"/>
      <c r="B63" s="266"/>
      <c r="C63" s="78" t="s">
        <v>193</v>
      </c>
      <c r="D63" s="42">
        <v>272617.2</v>
      </c>
      <c r="E63" s="42">
        <v>270377.40000000002</v>
      </c>
      <c r="F63" s="74">
        <f t="shared" si="20"/>
        <v>99.17840840563251</v>
      </c>
    </row>
    <row r="64" spans="1:6" ht="63">
      <c r="A64" s="259"/>
      <c r="B64" s="266"/>
      <c r="C64" s="78" t="s">
        <v>194</v>
      </c>
      <c r="D64" s="42">
        <v>266384.7</v>
      </c>
      <c r="E64" s="42">
        <v>266384</v>
      </c>
      <c r="F64" s="74">
        <f t="shared" si="20"/>
        <v>99.999737222145257</v>
      </c>
    </row>
    <row r="65" spans="1:6" ht="47.25">
      <c r="A65" s="259"/>
      <c r="B65" s="266"/>
      <c r="C65" s="78" t="s">
        <v>195</v>
      </c>
      <c r="D65" s="42">
        <v>509457</v>
      </c>
      <c r="E65" s="42">
        <v>509289.7</v>
      </c>
      <c r="F65" s="74">
        <f t="shared" si="20"/>
        <v>99.967161114677012</v>
      </c>
    </row>
    <row r="66" spans="1:6" ht="63">
      <c r="A66" s="259"/>
      <c r="B66" s="266"/>
      <c r="C66" s="78" t="s">
        <v>196</v>
      </c>
      <c r="D66" s="42">
        <v>255620.5</v>
      </c>
      <c r="E66" s="42">
        <v>245922.4</v>
      </c>
      <c r="F66" s="74">
        <f t="shared" si="20"/>
        <v>96.206055461123029</v>
      </c>
    </row>
    <row r="67" spans="1:6" ht="63">
      <c r="A67" s="259"/>
      <c r="B67" s="266"/>
      <c r="C67" s="78" t="s">
        <v>197</v>
      </c>
      <c r="D67" s="42">
        <v>297540.2</v>
      </c>
      <c r="E67" s="42">
        <v>297474.59999999998</v>
      </c>
      <c r="F67" s="74">
        <f t="shared" si="20"/>
        <v>99.977952559015549</v>
      </c>
    </row>
    <row r="68" spans="1:6" ht="63">
      <c r="A68" s="259"/>
      <c r="B68" s="266"/>
      <c r="C68" s="78" t="s">
        <v>198</v>
      </c>
      <c r="D68" s="42">
        <v>431933.9</v>
      </c>
      <c r="E68" s="42">
        <v>431932</v>
      </c>
      <c r="F68" s="74">
        <f t="shared" si="20"/>
        <v>99.999560117879142</v>
      </c>
    </row>
    <row r="69" spans="1:6" ht="63">
      <c r="A69" s="259"/>
      <c r="B69" s="266"/>
      <c r="C69" s="78" t="s">
        <v>199</v>
      </c>
      <c r="D69" s="42">
        <v>310003.09999999998</v>
      </c>
      <c r="E69" s="42">
        <v>309105.40000000002</v>
      </c>
      <c r="F69" s="74">
        <f t="shared" si="20"/>
        <v>99.710422250616219</v>
      </c>
    </row>
    <row r="70" spans="1:6" ht="63">
      <c r="A70" s="259"/>
      <c r="B70" s="266"/>
      <c r="C70" s="78" t="s">
        <v>200</v>
      </c>
      <c r="D70" s="42">
        <v>339256</v>
      </c>
      <c r="E70" s="42">
        <v>339255.2</v>
      </c>
      <c r="F70" s="74">
        <f t="shared" si="20"/>
        <v>99.999764189874313</v>
      </c>
    </row>
    <row r="71" spans="1:6" ht="63">
      <c r="A71" s="259"/>
      <c r="B71" s="266"/>
      <c r="C71" s="78" t="s">
        <v>201</v>
      </c>
      <c r="D71" s="42">
        <v>404616</v>
      </c>
      <c r="E71" s="42">
        <v>396766.4</v>
      </c>
      <c r="F71" s="74">
        <f t="shared" si="20"/>
        <v>98.059987741463516</v>
      </c>
    </row>
    <row r="72" spans="1:6" ht="31.5">
      <c r="A72" s="259"/>
      <c r="B72" s="266"/>
      <c r="C72" s="187" t="s">
        <v>202</v>
      </c>
      <c r="D72" s="43">
        <f>SUM(D53:D71)</f>
        <v>7680565.3000000007</v>
      </c>
      <c r="E72" s="43">
        <f>SUM(E53:E71)</f>
        <v>7610809.3000000017</v>
      </c>
      <c r="F72" s="74">
        <f t="shared" si="20"/>
        <v>99.091785600729168</v>
      </c>
    </row>
    <row r="73" spans="1:6" ht="22.5" customHeight="1">
      <c r="A73" s="259">
        <v>3</v>
      </c>
      <c r="B73" s="260" t="s">
        <v>204</v>
      </c>
      <c r="C73" s="188" t="s">
        <v>109</v>
      </c>
      <c r="D73" s="42">
        <v>13354155.4</v>
      </c>
      <c r="E73" s="42">
        <v>13353030.800000001</v>
      </c>
      <c r="F73" s="74">
        <f t="shared" si="20"/>
        <v>99.991578651241397</v>
      </c>
    </row>
    <row r="74" spans="1:6" ht="66" customHeight="1">
      <c r="A74" s="259"/>
      <c r="B74" s="260"/>
      <c r="C74" s="187" t="s">
        <v>203</v>
      </c>
      <c r="D74" s="43">
        <v>13354155.4</v>
      </c>
      <c r="E74" s="43">
        <v>13353030.800000001</v>
      </c>
      <c r="F74" s="74">
        <f t="shared" si="20"/>
        <v>99.991578651241397</v>
      </c>
    </row>
  </sheetData>
  <mergeCells count="38">
    <mergeCell ref="A53:A72"/>
    <mergeCell ref="B53:B72"/>
    <mergeCell ref="C44:C45"/>
    <mergeCell ref="F44:F45"/>
    <mergeCell ref="D44:E44"/>
    <mergeCell ref="A47:A52"/>
    <mergeCell ref="B47:B52"/>
    <mergeCell ref="F14:I14"/>
    <mergeCell ref="J14:M14"/>
    <mergeCell ref="N14:Q14"/>
    <mergeCell ref="A35:N35"/>
    <mergeCell ref="B13:B15"/>
    <mergeCell ref="A13:A15"/>
    <mergeCell ref="A22:Q22"/>
    <mergeCell ref="A3:N3"/>
    <mergeCell ref="A2:N2"/>
    <mergeCell ref="A4:A5"/>
    <mergeCell ref="B4:B5"/>
    <mergeCell ref="C4:E4"/>
    <mergeCell ref="F4:H4"/>
    <mergeCell ref="I4:K4"/>
    <mergeCell ref="L4:N4"/>
    <mergeCell ref="A73:A74"/>
    <mergeCell ref="B73:B74"/>
    <mergeCell ref="A30:N30"/>
    <mergeCell ref="A12:N12"/>
    <mergeCell ref="C23:E24"/>
    <mergeCell ref="F23:H24"/>
    <mergeCell ref="I23:K24"/>
    <mergeCell ref="L23:N24"/>
    <mergeCell ref="B23:B25"/>
    <mergeCell ref="A23:A25"/>
    <mergeCell ref="A43:J43"/>
    <mergeCell ref="A44:A45"/>
    <mergeCell ref="B44:B45"/>
    <mergeCell ref="C13:M13"/>
    <mergeCell ref="N13:Q13"/>
    <mergeCell ref="C14:E14"/>
  </mergeCells>
  <pageMargins left="0.7" right="0.7" top="0.75" bottom="0.75" header="0.3" footer="0.3"/>
  <pageSetup paperSize="8"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3"/>
  <sheetViews>
    <sheetView tabSelected="1" zoomScale="60" zoomScaleNormal="60" workbookViewId="0">
      <selection activeCell="H144" sqref="H144:H152"/>
    </sheetView>
  </sheetViews>
  <sheetFormatPr defaultRowHeight="15"/>
  <cols>
    <col min="1" max="1" width="10.7109375" customWidth="1"/>
    <col min="2" max="2" width="32" customWidth="1"/>
    <col min="3" max="3" width="19.140625" customWidth="1"/>
    <col min="4" max="4" width="20.28515625" customWidth="1"/>
    <col min="5" max="6" width="17.7109375" customWidth="1"/>
    <col min="7" max="7" width="20.28515625" customWidth="1"/>
    <col min="8" max="8" width="24.42578125" customWidth="1"/>
    <col min="9" max="9" width="33.5703125" customWidth="1"/>
    <col min="10" max="10" width="27.5703125" customWidth="1"/>
    <col min="11" max="11" width="27.7109375" customWidth="1"/>
    <col min="12" max="12" width="12.85546875" customWidth="1"/>
    <col min="13" max="13" width="17" customWidth="1"/>
    <col min="14" max="14" width="15.5703125" customWidth="1"/>
    <col min="15" max="15" width="27.28515625" customWidth="1"/>
    <col min="16" max="16" width="23.7109375" customWidth="1"/>
    <col min="17" max="17" width="47.85546875" customWidth="1"/>
  </cols>
  <sheetData>
    <row r="1" spans="1:17" ht="30" customHeight="1">
      <c r="A1" s="240" t="s">
        <v>25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</row>
    <row r="3" spans="1:17" ht="49.5" customHeight="1">
      <c r="A3" s="339" t="s">
        <v>0</v>
      </c>
      <c r="B3" s="339" t="s">
        <v>65</v>
      </c>
      <c r="C3" s="339" t="s">
        <v>6</v>
      </c>
      <c r="D3" s="339" t="s">
        <v>66</v>
      </c>
      <c r="E3" s="339" t="s">
        <v>7</v>
      </c>
      <c r="F3" s="339"/>
      <c r="G3" s="339"/>
      <c r="H3" s="339"/>
      <c r="I3" s="339"/>
      <c r="J3" s="339" t="s">
        <v>70</v>
      </c>
      <c r="K3" s="339" t="s">
        <v>71</v>
      </c>
      <c r="L3" s="339"/>
      <c r="M3" s="339"/>
      <c r="N3" s="339"/>
      <c r="O3" s="339" t="s">
        <v>72</v>
      </c>
      <c r="P3" s="339" t="s">
        <v>8</v>
      </c>
      <c r="Q3" s="339" t="s">
        <v>42</v>
      </c>
    </row>
    <row r="4" spans="1:17" ht="15" customHeight="1">
      <c r="A4" s="339"/>
      <c r="B4" s="339"/>
      <c r="C4" s="339"/>
      <c r="D4" s="339"/>
      <c r="E4" s="339" t="s">
        <v>67</v>
      </c>
      <c r="F4" s="339" t="s">
        <v>68</v>
      </c>
      <c r="G4" s="339" t="s">
        <v>9</v>
      </c>
      <c r="H4" s="339" t="s">
        <v>69</v>
      </c>
      <c r="I4" s="339" t="s">
        <v>23</v>
      </c>
      <c r="J4" s="339"/>
      <c r="K4" s="339" t="s">
        <v>10</v>
      </c>
      <c r="L4" s="339" t="s">
        <v>11</v>
      </c>
      <c r="M4" s="339" t="s">
        <v>3</v>
      </c>
      <c r="N4" s="339" t="s">
        <v>12</v>
      </c>
      <c r="O4" s="339"/>
      <c r="P4" s="339"/>
      <c r="Q4" s="339"/>
    </row>
    <row r="5" spans="1:17" ht="102.75" customHeight="1">
      <c r="A5" s="339"/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</row>
    <row r="6" spans="1:17" ht="19.5" customHeight="1">
      <c r="A6" s="190">
        <v>1</v>
      </c>
      <c r="B6" s="190">
        <v>2</v>
      </c>
      <c r="C6" s="190">
        <v>3</v>
      </c>
      <c r="D6" s="190">
        <v>4</v>
      </c>
      <c r="E6" s="190">
        <v>5</v>
      </c>
      <c r="F6" s="190">
        <v>6</v>
      </c>
      <c r="G6" s="190">
        <v>7</v>
      </c>
      <c r="H6" s="190">
        <v>8</v>
      </c>
      <c r="I6" s="182">
        <v>9</v>
      </c>
      <c r="J6" s="190">
        <v>10</v>
      </c>
      <c r="K6" s="190">
        <v>11</v>
      </c>
      <c r="L6" s="190">
        <v>12</v>
      </c>
      <c r="M6" s="190">
        <v>13</v>
      </c>
      <c r="N6" s="190">
        <v>14</v>
      </c>
      <c r="O6" s="190">
        <v>15</v>
      </c>
      <c r="P6" s="190">
        <v>16</v>
      </c>
      <c r="Q6" s="190">
        <v>17</v>
      </c>
    </row>
    <row r="7" spans="1:17" ht="27.95" customHeight="1">
      <c r="A7" s="311" t="s">
        <v>180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</row>
    <row r="8" spans="1:17" ht="27.95" customHeight="1">
      <c r="A8" s="311" t="s">
        <v>30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</row>
    <row r="9" spans="1:17" ht="27.95" customHeight="1">
      <c r="A9" s="311" t="s">
        <v>31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</row>
    <row r="10" spans="1:17" ht="27.95" customHeight="1">
      <c r="A10" s="311" t="s">
        <v>205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</row>
    <row r="11" spans="1:17" ht="27.95" customHeight="1">
      <c r="A11" s="311" t="s">
        <v>32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</row>
    <row r="12" spans="1:17" ht="31.5" customHeight="1">
      <c r="A12" s="314" t="s">
        <v>40</v>
      </c>
      <c r="B12" s="312" t="s">
        <v>207</v>
      </c>
      <c r="C12" s="307" t="s">
        <v>206</v>
      </c>
      <c r="D12" s="312" t="s">
        <v>186</v>
      </c>
      <c r="E12" s="307">
        <v>183429.2</v>
      </c>
      <c r="F12" s="307">
        <v>183429.2</v>
      </c>
      <c r="G12" s="309" t="s">
        <v>208</v>
      </c>
      <c r="H12" s="286">
        <f>F12/E12*100</f>
        <v>100</v>
      </c>
      <c r="I12" s="309" t="s">
        <v>209</v>
      </c>
      <c r="J12" s="312" t="s">
        <v>210</v>
      </c>
      <c r="K12" s="312" t="s">
        <v>211</v>
      </c>
      <c r="L12" s="307" t="s">
        <v>212</v>
      </c>
      <c r="M12" s="307">
        <v>32</v>
      </c>
      <c r="N12" s="331">
        <v>29</v>
      </c>
      <c r="O12" s="286">
        <v>97.411783080647496</v>
      </c>
      <c r="P12" s="333">
        <f>(O12+O14)/2</f>
        <v>98.705891540323748</v>
      </c>
      <c r="Q12" s="336" t="s">
        <v>379</v>
      </c>
    </row>
    <row r="13" spans="1:17" ht="201" customHeight="1">
      <c r="A13" s="315"/>
      <c r="B13" s="317"/>
      <c r="C13" s="318"/>
      <c r="D13" s="313"/>
      <c r="E13" s="308"/>
      <c r="F13" s="308"/>
      <c r="G13" s="310"/>
      <c r="H13" s="288"/>
      <c r="I13" s="310"/>
      <c r="J13" s="313"/>
      <c r="K13" s="313"/>
      <c r="L13" s="308"/>
      <c r="M13" s="308"/>
      <c r="N13" s="332"/>
      <c r="O13" s="288"/>
      <c r="P13" s="334"/>
      <c r="Q13" s="337"/>
    </row>
    <row r="14" spans="1:17" ht="231.75" customHeight="1">
      <c r="A14" s="316"/>
      <c r="B14" s="313"/>
      <c r="C14" s="308"/>
      <c r="D14" s="216" t="s">
        <v>188</v>
      </c>
      <c r="E14" s="37">
        <v>84943.4</v>
      </c>
      <c r="F14" s="37">
        <v>84943.3</v>
      </c>
      <c r="G14" s="58" t="s">
        <v>208</v>
      </c>
      <c r="H14" s="57">
        <f>F14/E14*100</f>
        <v>99.99988227454989</v>
      </c>
      <c r="I14" s="56" t="s">
        <v>209</v>
      </c>
      <c r="J14" s="216" t="s">
        <v>210</v>
      </c>
      <c r="K14" s="216" t="s">
        <v>211</v>
      </c>
      <c r="L14" s="37" t="s">
        <v>212</v>
      </c>
      <c r="M14" s="37">
        <v>20</v>
      </c>
      <c r="N14" s="41">
        <v>21</v>
      </c>
      <c r="O14" s="57">
        <f>IF((N14/M14)&gt;1,100)</f>
        <v>100</v>
      </c>
      <c r="P14" s="335"/>
      <c r="Q14" s="338"/>
    </row>
    <row r="15" spans="1:17" ht="15.75">
      <c r="A15" s="311" t="s">
        <v>33</v>
      </c>
      <c r="B15" s="311"/>
      <c r="C15" s="311"/>
      <c r="D15" s="311"/>
      <c r="E15" s="37">
        <f>E12+E14</f>
        <v>268372.59999999998</v>
      </c>
      <c r="F15" s="37">
        <f>F12+F14</f>
        <v>268372.5</v>
      </c>
      <c r="G15" s="37" t="s">
        <v>13</v>
      </c>
      <c r="H15" s="37" t="s">
        <v>13</v>
      </c>
      <c r="I15" s="58" t="s">
        <v>13</v>
      </c>
      <c r="J15" s="58" t="s">
        <v>13</v>
      </c>
      <c r="K15" s="37" t="s">
        <v>13</v>
      </c>
      <c r="L15" s="37" t="s">
        <v>13</v>
      </c>
      <c r="M15" s="37" t="s">
        <v>13</v>
      </c>
      <c r="N15" s="37" t="s">
        <v>13</v>
      </c>
      <c r="O15" s="57"/>
      <c r="P15" s="37" t="s">
        <v>13</v>
      </c>
      <c r="Q15" s="37" t="s">
        <v>13</v>
      </c>
    </row>
    <row r="16" spans="1:17" s="22" customFormat="1" ht="15.75">
      <c r="A16" s="311" t="s">
        <v>213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</row>
    <row r="17" spans="1:17" ht="15.75">
      <c r="A17" s="304" t="s">
        <v>39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6"/>
    </row>
    <row r="18" spans="1:17" ht="94.5">
      <c r="A18" s="191" t="s">
        <v>214</v>
      </c>
      <c r="B18" s="58" t="s">
        <v>215</v>
      </c>
      <c r="C18" s="217" t="s">
        <v>216</v>
      </c>
      <c r="D18" s="58" t="s">
        <v>110</v>
      </c>
      <c r="E18" s="192">
        <v>58557.9</v>
      </c>
      <c r="F18" s="192">
        <v>52853.7</v>
      </c>
      <c r="G18" s="58" t="s">
        <v>217</v>
      </c>
      <c r="H18" s="57">
        <f t="shared" ref="H18:H20" si="0">F18/E18*100</f>
        <v>90.258871988237274</v>
      </c>
      <c r="I18" s="58" t="s">
        <v>218</v>
      </c>
      <c r="J18" s="58"/>
      <c r="K18" s="58" t="s">
        <v>219</v>
      </c>
      <c r="L18" s="58" t="s">
        <v>220</v>
      </c>
      <c r="M18" s="192">
        <v>8963.7000000000007</v>
      </c>
      <c r="N18" s="58">
        <v>8731.7000000000007</v>
      </c>
      <c r="O18" s="57">
        <f t="shared" ref="O18:O19" si="1">N18/M18*100</f>
        <v>97.411783080647496</v>
      </c>
      <c r="P18" s="193">
        <f>O18</f>
        <v>97.411783080647496</v>
      </c>
      <c r="Q18" s="58" t="s">
        <v>221</v>
      </c>
    </row>
    <row r="19" spans="1:17" s="22" customFormat="1" ht="126">
      <c r="A19" s="191" t="s">
        <v>230</v>
      </c>
      <c r="B19" s="58" t="s">
        <v>222</v>
      </c>
      <c r="C19" s="217" t="s">
        <v>216</v>
      </c>
      <c r="D19" s="58" t="s">
        <v>110</v>
      </c>
      <c r="E19" s="192">
        <v>9400.2000000000007</v>
      </c>
      <c r="F19" s="192">
        <v>9400.1</v>
      </c>
      <c r="G19" s="58" t="s">
        <v>217</v>
      </c>
      <c r="H19" s="57">
        <f t="shared" si="0"/>
        <v>99.998936192846955</v>
      </c>
      <c r="I19" s="58" t="s">
        <v>209</v>
      </c>
      <c r="J19" s="58"/>
      <c r="K19" s="58" t="s">
        <v>223</v>
      </c>
      <c r="L19" s="58" t="s">
        <v>220</v>
      </c>
      <c r="M19" s="192">
        <v>14162</v>
      </c>
      <c r="N19" s="58">
        <v>14162</v>
      </c>
      <c r="O19" s="57">
        <f t="shared" si="1"/>
        <v>100</v>
      </c>
      <c r="P19" s="193">
        <f>O19</f>
        <v>100</v>
      </c>
      <c r="Q19" s="58" t="s">
        <v>224</v>
      </c>
    </row>
    <row r="20" spans="1:17" s="22" customFormat="1" ht="207.75" customHeight="1">
      <c r="A20" s="191" t="s">
        <v>231</v>
      </c>
      <c r="B20" s="58" t="s">
        <v>225</v>
      </c>
      <c r="C20" s="217" t="s">
        <v>216</v>
      </c>
      <c r="D20" s="58" t="s">
        <v>110</v>
      </c>
      <c r="E20" s="192">
        <v>523372</v>
      </c>
      <c r="F20" s="192">
        <v>522737.5</v>
      </c>
      <c r="G20" s="58" t="s">
        <v>217</v>
      </c>
      <c r="H20" s="57">
        <f t="shared" si="0"/>
        <v>99.87876691913209</v>
      </c>
      <c r="I20" s="58" t="s">
        <v>209</v>
      </c>
      <c r="J20" s="58"/>
      <c r="K20" s="58" t="s">
        <v>226</v>
      </c>
      <c r="L20" s="58" t="s">
        <v>220</v>
      </c>
      <c r="M20" s="192">
        <v>12918.5</v>
      </c>
      <c r="N20" s="37" t="s">
        <v>13</v>
      </c>
      <c r="O20" s="37" t="s">
        <v>13</v>
      </c>
      <c r="P20" s="37" t="s">
        <v>13</v>
      </c>
      <c r="Q20" s="58" t="s">
        <v>227</v>
      </c>
    </row>
    <row r="21" spans="1:17" ht="15.75">
      <c r="A21" s="251" t="s">
        <v>34</v>
      </c>
      <c r="B21" s="251"/>
      <c r="C21" s="251"/>
      <c r="D21" s="251"/>
      <c r="E21" s="194">
        <f>E18+E19+E20</f>
        <v>591330.1</v>
      </c>
      <c r="F21" s="194">
        <f>F18+F19+F20</f>
        <v>584991.30000000005</v>
      </c>
      <c r="G21" s="37" t="s">
        <v>13</v>
      </c>
      <c r="H21" s="37" t="s">
        <v>13</v>
      </c>
      <c r="I21" s="58" t="s">
        <v>13</v>
      </c>
      <c r="J21" s="58" t="s">
        <v>13</v>
      </c>
      <c r="K21" s="37" t="s">
        <v>13</v>
      </c>
      <c r="L21" s="37" t="s">
        <v>13</v>
      </c>
      <c r="M21" s="37" t="s">
        <v>13</v>
      </c>
      <c r="N21" s="37" t="s">
        <v>13</v>
      </c>
      <c r="O21" s="37" t="s">
        <v>13</v>
      </c>
      <c r="P21" s="37" t="s">
        <v>13</v>
      </c>
      <c r="Q21" s="37" t="s">
        <v>13</v>
      </c>
    </row>
    <row r="22" spans="1:17" ht="32.25" customHeight="1">
      <c r="A22" s="294" t="s">
        <v>228</v>
      </c>
      <c r="B22" s="295"/>
      <c r="C22" s="295"/>
      <c r="D22" s="296"/>
      <c r="E22" s="194">
        <f>E15</f>
        <v>268372.59999999998</v>
      </c>
      <c r="F22" s="194">
        <f>F15</f>
        <v>268372.5</v>
      </c>
      <c r="G22" s="37" t="s">
        <v>13</v>
      </c>
      <c r="H22" s="37" t="s">
        <v>13</v>
      </c>
      <c r="I22" s="58" t="s">
        <v>13</v>
      </c>
      <c r="J22" s="58" t="s">
        <v>13</v>
      </c>
      <c r="K22" s="37" t="s">
        <v>13</v>
      </c>
      <c r="L22" s="37" t="s">
        <v>13</v>
      </c>
      <c r="M22" s="37" t="s">
        <v>13</v>
      </c>
      <c r="N22" s="37" t="s">
        <v>13</v>
      </c>
      <c r="O22" s="37" t="s">
        <v>13</v>
      </c>
      <c r="P22" s="37" t="s">
        <v>13</v>
      </c>
      <c r="Q22" s="37" t="s">
        <v>13</v>
      </c>
    </row>
    <row r="23" spans="1:17" s="22" customFormat="1" ht="15.75">
      <c r="A23" s="294" t="s">
        <v>229</v>
      </c>
      <c r="B23" s="295"/>
      <c r="C23" s="295"/>
      <c r="D23" s="296"/>
      <c r="E23" s="194">
        <f>E21</f>
        <v>591330.1</v>
      </c>
      <c r="F23" s="194">
        <f>F21</f>
        <v>584991.30000000005</v>
      </c>
      <c r="G23" s="37"/>
      <c r="H23" s="37"/>
      <c r="I23" s="58"/>
      <c r="J23" s="58"/>
      <c r="K23" s="37"/>
      <c r="L23" s="37"/>
      <c r="M23" s="37"/>
      <c r="N23" s="37"/>
      <c r="O23" s="37"/>
      <c r="P23" s="37"/>
      <c r="Q23" s="37"/>
    </row>
    <row r="24" spans="1:17" ht="15.75">
      <c r="A24" s="251" t="s">
        <v>35</v>
      </c>
      <c r="B24" s="251"/>
      <c r="C24" s="251"/>
      <c r="D24" s="251"/>
      <c r="E24" s="194">
        <f>E22+E23</f>
        <v>859702.7</v>
      </c>
      <c r="F24" s="194">
        <f>F22+F23</f>
        <v>853363.8</v>
      </c>
      <c r="G24" s="37" t="s">
        <v>13</v>
      </c>
      <c r="H24" s="37" t="s">
        <v>13</v>
      </c>
      <c r="I24" s="58" t="s">
        <v>13</v>
      </c>
      <c r="J24" s="58" t="s">
        <v>13</v>
      </c>
      <c r="K24" s="37" t="s">
        <v>13</v>
      </c>
      <c r="L24" s="37" t="s">
        <v>13</v>
      </c>
      <c r="M24" s="37" t="s">
        <v>13</v>
      </c>
      <c r="N24" s="37" t="s">
        <v>13</v>
      </c>
      <c r="O24" s="37" t="s">
        <v>13</v>
      </c>
      <c r="P24" s="37" t="s">
        <v>13</v>
      </c>
      <c r="Q24" s="37" t="s">
        <v>13</v>
      </c>
    </row>
    <row r="25" spans="1:17" ht="35.1" customHeight="1">
      <c r="A25" s="311" t="s">
        <v>36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</row>
    <row r="26" spans="1:17" ht="283.5">
      <c r="A26" s="191" t="s">
        <v>232</v>
      </c>
      <c r="B26" s="58" t="s">
        <v>259</v>
      </c>
      <c r="C26" s="58" t="s">
        <v>260</v>
      </c>
      <c r="D26" s="58" t="s">
        <v>181</v>
      </c>
      <c r="E26" s="195">
        <v>2809071.8</v>
      </c>
      <c r="F26" s="195">
        <v>2699361.8</v>
      </c>
      <c r="G26" s="58" t="s">
        <v>217</v>
      </c>
      <c r="H26" s="57">
        <f t="shared" ref="H26:H34" si="2">F26/E26*100</f>
        <v>96.094439451494267</v>
      </c>
      <c r="I26" s="60" t="s">
        <v>373</v>
      </c>
      <c r="J26" s="58"/>
      <c r="K26" s="58" t="s">
        <v>261</v>
      </c>
      <c r="L26" s="58" t="s">
        <v>135</v>
      </c>
      <c r="M26" s="196">
        <v>79.900000000000006</v>
      </c>
      <c r="N26" s="197">
        <v>3.43</v>
      </c>
      <c r="O26" s="197">
        <f>N26/M26*100</f>
        <v>4.2928660826032541</v>
      </c>
      <c r="P26" s="197">
        <f>O26</f>
        <v>4.2928660826032541</v>
      </c>
      <c r="Q26" s="60" t="s">
        <v>373</v>
      </c>
    </row>
    <row r="27" spans="1:17" s="22" customFormat="1" ht="409.5" customHeight="1">
      <c r="A27" s="191" t="s">
        <v>233</v>
      </c>
      <c r="B27" s="58" t="s">
        <v>262</v>
      </c>
      <c r="C27" s="58" t="s">
        <v>263</v>
      </c>
      <c r="D27" s="58" t="s">
        <v>181</v>
      </c>
      <c r="E27" s="195">
        <v>697935.3</v>
      </c>
      <c r="F27" s="195">
        <v>595209.69999999995</v>
      </c>
      <c r="G27" s="58" t="s">
        <v>217</v>
      </c>
      <c r="H27" s="57">
        <f t="shared" si="2"/>
        <v>85.281501021656297</v>
      </c>
      <c r="I27" s="60" t="s">
        <v>374</v>
      </c>
      <c r="J27" s="58"/>
      <c r="K27" s="58" t="s">
        <v>264</v>
      </c>
      <c r="L27" s="58" t="s">
        <v>135</v>
      </c>
      <c r="M27" s="196">
        <v>12.8</v>
      </c>
      <c r="N27" s="197">
        <v>0.96</v>
      </c>
      <c r="O27" s="197">
        <f t="shared" ref="O27:O28" si="3">N27/M27*100</f>
        <v>7.5</v>
      </c>
      <c r="P27" s="197">
        <f>O27</f>
        <v>7.5</v>
      </c>
      <c r="Q27" s="60" t="s">
        <v>374</v>
      </c>
    </row>
    <row r="28" spans="1:17" s="22" customFormat="1" ht="262.5" customHeight="1">
      <c r="A28" s="328" t="s">
        <v>234</v>
      </c>
      <c r="B28" s="293" t="s">
        <v>268</v>
      </c>
      <c r="C28" s="329" t="s">
        <v>269</v>
      </c>
      <c r="D28" s="330" t="s">
        <v>181</v>
      </c>
      <c r="E28" s="195">
        <v>78064.7</v>
      </c>
      <c r="F28" s="195">
        <v>78064.7</v>
      </c>
      <c r="G28" s="58" t="s">
        <v>217</v>
      </c>
      <c r="H28" s="57">
        <f t="shared" si="2"/>
        <v>100</v>
      </c>
      <c r="I28" s="319" t="s">
        <v>374</v>
      </c>
      <c r="J28" s="58"/>
      <c r="K28" s="58" t="s">
        <v>265</v>
      </c>
      <c r="L28" s="58" t="s">
        <v>135</v>
      </c>
      <c r="M28" s="321">
        <v>1.8</v>
      </c>
      <c r="N28" s="323">
        <v>1.5</v>
      </c>
      <c r="O28" s="323">
        <f t="shared" si="3"/>
        <v>83.333333333333329</v>
      </c>
      <c r="P28" s="323">
        <f>O28</f>
        <v>83.333333333333329</v>
      </c>
      <c r="Q28" s="319" t="s">
        <v>374</v>
      </c>
    </row>
    <row r="29" spans="1:17" s="22" customFormat="1" ht="336" customHeight="1">
      <c r="A29" s="328"/>
      <c r="B29" s="282"/>
      <c r="C29" s="282"/>
      <c r="D29" s="282"/>
      <c r="E29" s="195">
        <v>45583.9</v>
      </c>
      <c r="F29" s="195">
        <v>45583.9</v>
      </c>
      <c r="G29" s="58" t="s">
        <v>266</v>
      </c>
      <c r="H29" s="57">
        <f t="shared" si="2"/>
        <v>100</v>
      </c>
      <c r="I29" s="320"/>
      <c r="J29" s="58"/>
      <c r="K29" s="58" t="s">
        <v>267</v>
      </c>
      <c r="L29" s="58" t="s">
        <v>135</v>
      </c>
      <c r="M29" s="322"/>
      <c r="N29" s="324"/>
      <c r="O29" s="324"/>
      <c r="P29" s="324"/>
      <c r="Q29" s="320"/>
    </row>
    <row r="30" spans="1:17" s="22" customFormat="1" ht="72" customHeight="1">
      <c r="A30" s="191" t="s">
        <v>239</v>
      </c>
      <c r="B30" s="58" t="s">
        <v>244</v>
      </c>
      <c r="C30" s="217" t="s">
        <v>216</v>
      </c>
      <c r="D30" s="58" t="s">
        <v>110</v>
      </c>
      <c r="E30" s="192">
        <v>197755.2</v>
      </c>
      <c r="F30" s="192">
        <v>183022.9</v>
      </c>
      <c r="G30" s="58" t="s">
        <v>217</v>
      </c>
      <c r="H30" s="57">
        <f t="shared" si="2"/>
        <v>92.55023382444557</v>
      </c>
      <c r="I30" s="58" t="s">
        <v>240</v>
      </c>
      <c r="J30" s="58"/>
      <c r="K30" s="58" t="s">
        <v>241</v>
      </c>
      <c r="L30" s="58" t="s">
        <v>242</v>
      </c>
      <c r="M30" s="193">
        <v>32.9</v>
      </c>
      <c r="N30" s="193">
        <v>32.9</v>
      </c>
      <c r="O30" s="193">
        <f>N30/M30*100</f>
        <v>100</v>
      </c>
      <c r="P30" s="193">
        <v>100</v>
      </c>
      <c r="Q30" s="58" t="s">
        <v>243</v>
      </c>
    </row>
    <row r="31" spans="1:17" s="22" customFormat="1" ht="183" customHeight="1">
      <c r="A31" s="191" t="s">
        <v>235</v>
      </c>
      <c r="B31" s="58" t="s">
        <v>245</v>
      </c>
      <c r="C31" s="217" t="s">
        <v>216</v>
      </c>
      <c r="D31" s="58" t="s">
        <v>110</v>
      </c>
      <c r="E31" s="192">
        <v>340620.1</v>
      </c>
      <c r="F31" s="192">
        <v>339619.9</v>
      </c>
      <c r="G31" s="58" t="s">
        <v>217</v>
      </c>
      <c r="H31" s="57">
        <f t="shared" si="2"/>
        <v>99.706359078633369</v>
      </c>
      <c r="I31" s="58" t="s">
        <v>371</v>
      </c>
      <c r="J31" s="58"/>
      <c r="K31" s="58" t="s">
        <v>246</v>
      </c>
      <c r="L31" s="58" t="s">
        <v>220</v>
      </c>
      <c r="M31" s="193">
        <v>85578.2</v>
      </c>
      <c r="N31" s="57" t="s">
        <v>13</v>
      </c>
      <c r="O31" s="57" t="s">
        <v>13</v>
      </c>
      <c r="P31" s="57" t="s">
        <v>13</v>
      </c>
      <c r="Q31" s="58" t="s">
        <v>247</v>
      </c>
    </row>
    <row r="32" spans="1:17" s="22" customFormat="1" ht="135" customHeight="1">
      <c r="A32" s="191" t="s">
        <v>236</v>
      </c>
      <c r="B32" s="58" t="s">
        <v>248</v>
      </c>
      <c r="C32" s="217" t="s">
        <v>216</v>
      </c>
      <c r="D32" s="58" t="s">
        <v>110</v>
      </c>
      <c r="E32" s="192">
        <v>25792.7</v>
      </c>
      <c r="F32" s="192">
        <v>25792.6</v>
      </c>
      <c r="G32" s="58" t="s">
        <v>217</v>
      </c>
      <c r="H32" s="57">
        <f t="shared" si="2"/>
        <v>99.999612293400844</v>
      </c>
      <c r="I32" s="58" t="s">
        <v>209</v>
      </c>
      <c r="J32" s="58"/>
      <c r="K32" s="58" t="s">
        <v>249</v>
      </c>
      <c r="L32" s="58" t="s">
        <v>242</v>
      </c>
      <c r="M32" s="193">
        <v>49.3</v>
      </c>
      <c r="N32" s="193">
        <v>49.3</v>
      </c>
      <c r="O32" s="193">
        <f>N32/M32*100</f>
        <v>100</v>
      </c>
      <c r="P32" s="193">
        <v>100</v>
      </c>
      <c r="Q32" s="58" t="s">
        <v>250</v>
      </c>
    </row>
    <row r="33" spans="1:19" s="22" customFormat="1" ht="102" customHeight="1">
      <c r="A33" s="191" t="s">
        <v>237</v>
      </c>
      <c r="B33" s="58" t="s">
        <v>251</v>
      </c>
      <c r="C33" s="217" t="s">
        <v>216</v>
      </c>
      <c r="D33" s="58" t="s">
        <v>110</v>
      </c>
      <c r="E33" s="192">
        <v>30515.7</v>
      </c>
      <c r="F33" s="192">
        <v>20607</v>
      </c>
      <c r="G33" s="58" t="s">
        <v>217</v>
      </c>
      <c r="H33" s="57">
        <f t="shared" si="2"/>
        <v>67.529173507407663</v>
      </c>
      <c r="I33" s="58" t="s">
        <v>252</v>
      </c>
      <c r="J33" s="58"/>
      <c r="K33" s="58" t="s">
        <v>253</v>
      </c>
      <c r="L33" s="58" t="s">
        <v>242</v>
      </c>
      <c r="M33" s="193">
        <v>34.6</v>
      </c>
      <c r="N33" s="57" t="s">
        <v>13</v>
      </c>
      <c r="O33" s="57" t="s">
        <v>13</v>
      </c>
      <c r="P33" s="57" t="s">
        <v>13</v>
      </c>
      <c r="Q33" s="58" t="s">
        <v>254</v>
      </c>
    </row>
    <row r="34" spans="1:19" ht="123" customHeight="1">
      <c r="A34" s="191" t="s">
        <v>238</v>
      </c>
      <c r="B34" s="58" t="s">
        <v>255</v>
      </c>
      <c r="C34" s="217" t="s">
        <v>216</v>
      </c>
      <c r="D34" s="58" t="s">
        <v>110</v>
      </c>
      <c r="E34" s="192">
        <v>0.1</v>
      </c>
      <c r="F34" s="192">
        <v>0</v>
      </c>
      <c r="G34" s="58" t="s">
        <v>217</v>
      </c>
      <c r="H34" s="57">
        <f t="shared" si="2"/>
        <v>0</v>
      </c>
      <c r="I34" s="58" t="s">
        <v>256</v>
      </c>
      <c r="J34" s="58"/>
      <c r="K34" s="58" t="s">
        <v>257</v>
      </c>
      <c r="L34" s="58" t="s">
        <v>242</v>
      </c>
      <c r="M34" s="193">
        <v>44.92</v>
      </c>
      <c r="N34" s="193">
        <v>0</v>
      </c>
      <c r="O34" s="193">
        <v>0</v>
      </c>
      <c r="P34" s="193">
        <v>0</v>
      </c>
      <c r="Q34" s="58" t="s">
        <v>976</v>
      </c>
    </row>
    <row r="35" spans="1:19" ht="15.75">
      <c r="A35" s="311" t="s">
        <v>37</v>
      </c>
      <c r="B35" s="311"/>
      <c r="C35" s="311"/>
      <c r="D35" s="311"/>
      <c r="E35" s="194">
        <f>SUM(E26:E34)</f>
        <v>4225339.5</v>
      </c>
      <c r="F35" s="194">
        <f>SUM(F26:F34)</f>
        <v>3987262.5</v>
      </c>
      <c r="G35" s="37" t="s">
        <v>13</v>
      </c>
      <c r="H35" s="37" t="s">
        <v>13</v>
      </c>
      <c r="I35" s="37" t="s">
        <v>13</v>
      </c>
      <c r="J35" s="37" t="s">
        <v>13</v>
      </c>
      <c r="K35" s="37" t="s">
        <v>13</v>
      </c>
      <c r="L35" s="37" t="s">
        <v>13</v>
      </c>
      <c r="M35" s="37" t="s">
        <v>13</v>
      </c>
      <c r="N35" s="37" t="s">
        <v>13</v>
      </c>
      <c r="O35" s="37" t="s">
        <v>13</v>
      </c>
      <c r="P35" s="37" t="s">
        <v>13</v>
      </c>
      <c r="Q35" s="37" t="s">
        <v>13</v>
      </c>
    </row>
    <row r="36" spans="1:19" ht="38.25" customHeight="1">
      <c r="A36" s="325" t="s">
        <v>258</v>
      </c>
      <c r="B36" s="326"/>
      <c r="C36" s="326"/>
      <c r="D36" s="327"/>
      <c r="E36" s="194">
        <f>E35+E24</f>
        <v>5085042.2</v>
      </c>
      <c r="F36" s="194">
        <f>F35+F24</f>
        <v>4840626.3</v>
      </c>
      <c r="G36" s="37" t="s">
        <v>13</v>
      </c>
      <c r="H36" s="37" t="s">
        <v>13</v>
      </c>
      <c r="I36" s="58" t="s">
        <v>13</v>
      </c>
      <c r="J36" s="58" t="s">
        <v>13</v>
      </c>
      <c r="K36" s="37" t="s">
        <v>13</v>
      </c>
      <c r="L36" s="37" t="s">
        <v>13</v>
      </c>
      <c r="M36" s="37" t="s">
        <v>13</v>
      </c>
      <c r="N36" s="37" t="s">
        <v>13</v>
      </c>
      <c r="O36" s="37" t="s">
        <v>13</v>
      </c>
      <c r="P36" s="37" t="s">
        <v>13</v>
      </c>
      <c r="Q36" s="37" t="s">
        <v>13</v>
      </c>
    </row>
    <row r="37" spans="1:19" ht="33" customHeight="1">
      <c r="A37" s="311" t="s">
        <v>38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</row>
    <row r="38" spans="1:19" ht="189">
      <c r="A38" s="35" t="s">
        <v>116</v>
      </c>
      <c r="B38" s="21" t="s">
        <v>270</v>
      </c>
      <c r="C38" s="81" t="s">
        <v>271</v>
      </c>
      <c r="D38" s="21" t="s">
        <v>109</v>
      </c>
      <c r="E38" s="31">
        <v>175000</v>
      </c>
      <c r="F38" s="31">
        <v>175000</v>
      </c>
      <c r="G38" s="21" t="s">
        <v>217</v>
      </c>
      <c r="H38" s="57">
        <f t="shared" ref="H38:H67" si="4">F38/E38*100</f>
        <v>100</v>
      </c>
      <c r="I38" s="58" t="s">
        <v>209</v>
      </c>
      <c r="J38" s="58" t="s">
        <v>316</v>
      </c>
      <c r="K38" s="21" t="s">
        <v>317</v>
      </c>
      <c r="L38" s="37" t="s">
        <v>318</v>
      </c>
      <c r="M38" s="37">
        <v>312</v>
      </c>
      <c r="N38" s="37">
        <v>308</v>
      </c>
      <c r="O38" s="33">
        <f>N38/M38*100</f>
        <v>98.71794871794873</v>
      </c>
      <c r="P38" s="33">
        <f>O38</f>
        <v>98.71794871794873</v>
      </c>
      <c r="Q38" s="59" t="s">
        <v>377</v>
      </c>
    </row>
    <row r="39" spans="1:19" ht="141.75">
      <c r="A39" s="81" t="s">
        <v>128</v>
      </c>
      <c r="B39" s="21" t="s">
        <v>272</v>
      </c>
      <c r="C39" s="81" t="s">
        <v>273</v>
      </c>
      <c r="D39" s="21" t="s">
        <v>109</v>
      </c>
      <c r="E39" s="31">
        <v>601576.6</v>
      </c>
      <c r="F39" s="31">
        <v>601576.6</v>
      </c>
      <c r="G39" s="21" t="s">
        <v>217</v>
      </c>
      <c r="H39" s="57">
        <f t="shared" si="4"/>
        <v>100</v>
      </c>
      <c r="I39" s="58" t="s">
        <v>209</v>
      </c>
      <c r="J39" s="58" t="s">
        <v>319</v>
      </c>
      <c r="K39" s="21" t="s">
        <v>320</v>
      </c>
      <c r="L39" s="37" t="s">
        <v>318</v>
      </c>
      <c r="M39" s="37">
        <v>332</v>
      </c>
      <c r="N39" s="38">
        <v>449</v>
      </c>
      <c r="O39" s="57">
        <f>IF((N39/M39)&gt;1,100)</f>
        <v>100</v>
      </c>
      <c r="P39" s="33">
        <f t="shared" ref="P39:P49" si="5">O39</f>
        <v>100</v>
      </c>
      <c r="Q39" s="37" t="s">
        <v>13</v>
      </c>
    </row>
    <row r="40" spans="1:19" ht="141.75">
      <c r="A40" s="81" t="s">
        <v>274</v>
      </c>
      <c r="B40" s="21" t="s">
        <v>275</v>
      </c>
      <c r="C40" s="81" t="s">
        <v>273</v>
      </c>
      <c r="D40" s="21" t="s">
        <v>109</v>
      </c>
      <c r="E40" s="33">
        <v>13029.6</v>
      </c>
      <c r="F40" s="33">
        <v>25762.2</v>
      </c>
      <c r="G40" s="21" t="s">
        <v>217</v>
      </c>
      <c r="H40" s="57">
        <f t="shared" si="4"/>
        <v>197.72057469147174</v>
      </c>
      <c r="I40" s="58" t="s">
        <v>209</v>
      </c>
      <c r="J40" s="58" t="s">
        <v>322</v>
      </c>
      <c r="K40" s="21" t="s">
        <v>323</v>
      </c>
      <c r="L40" s="37" t="s">
        <v>318</v>
      </c>
      <c r="M40" s="37">
        <v>102</v>
      </c>
      <c r="N40" s="38">
        <v>211</v>
      </c>
      <c r="O40" s="57">
        <f>IF((N40/M40)&gt;1,100)</f>
        <v>100</v>
      </c>
      <c r="P40" s="33">
        <f t="shared" si="5"/>
        <v>100</v>
      </c>
      <c r="Q40" s="60" t="s">
        <v>321</v>
      </c>
    </row>
    <row r="41" spans="1:19" ht="126">
      <c r="A41" s="81" t="s">
        <v>133</v>
      </c>
      <c r="B41" s="21" t="s">
        <v>341</v>
      </c>
      <c r="C41" s="81" t="s">
        <v>276</v>
      </c>
      <c r="D41" s="218" t="s">
        <v>109</v>
      </c>
      <c r="E41" s="31">
        <v>971900</v>
      </c>
      <c r="F41" s="31">
        <v>971900</v>
      </c>
      <c r="G41" s="21" t="s">
        <v>217</v>
      </c>
      <c r="H41" s="57">
        <f t="shared" si="4"/>
        <v>100</v>
      </c>
      <c r="I41" s="58" t="s">
        <v>209</v>
      </c>
      <c r="J41" s="58" t="s">
        <v>324</v>
      </c>
      <c r="K41" s="21" t="s">
        <v>325</v>
      </c>
      <c r="L41" s="37" t="s">
        <v>318</v>
      </c>
      <c r="M41" s="37">
        <v>754</v>
      </c>
      <c r="N41" s="38">
        <v>775</v>
      </c>
      <c r="O41" s="57">
        <f>IF((N41/M41)&gt;1,100)</f>
        <v>100</v>
      </c>
      <c r="P41" s="33">
        <f t="shared" si="5"/>
        <v>100</v>
      </c>
      <c r="Q41" s="37" t="s">
        <v>13</v>
      </c>
    </row>
    <row r="42" spans="1:19" ht="252">
      <c r="A42" s="81" t="s">
        <v>141</v>
      </c>
      <c r="B42" s="21" t="s">
        <v>277</v>
      </c>
      <c r="C42" s="81" t="s">
        <v>278</v>
      </c>
      <c r="D42" s="218" t="s">
        <v>109</v>
      </c>
      <c r="E42" s="31">
        <v>602253.19999999995</v>
      </c>
      <c r="F42" s="31">
        <v>602253.19999999995</v>
      </c>
      <c r="G42" s="21" t="s">
        <v>217</v>
      </c>
      <c r="H42" s="57">
        <f t="shared" si="4"/>
        <v>100</v>
      </c>
      <c r="I42" s="58" t="s">
        <v>209</v>
      </c>
      <c r="J42" s="58" t="s">
        <v>326</v>
      </c>
      <c r="K42" s="21" t="s">
        <v>327</v>
      </c>
      <c r="L42" s="37" t="s">
        <v>318</v>
      </c>
      <c r="M42" s="61">
        <v>1105</v>
      </c>
      <c r="N42" s="62">
        <v>1106</v>
      </c>
      <c r="O42" s="57">
        <f>IF((N42/M42)&gt;1,100)</f>
        <v>100</v>
      </c>
      <c r="P42" s="33">
        <f t="shared" si="5"/>
        <v>100</v>
      </c>
      <c r="Q42" s="58" t="s">
        <v>328</v>
      </c>
    </row>
    <row r="43" spans="1:19" ht="213" customHeight="1">
      <c r="A43" s="81" t="s">
        <v>279</v>
      </c>
      <c r="B43" s="21" t="s">
        <v>280</v>
      </c>
      <c r="C43" s="80" t="s">
        <v>281</v>
      </c>
      <c r="D43" s="21" t="s">
        <v>109</v>
      </c>
      <c r="E43" s="31">
        <f>E44+E45+E46+E47</f>
        <v>1140123.7</v>
      </c>
      <c r="F43" s="31">
        <f>F44+F45+F46+F47</f>
        <v>1135296.9665000001</v>
      </c>
      <c r="G43" s="21" t="s">
        <v>315</v>
      </c>
      <c r="H43" s="57">
        <f t="shared" si="4"/>
        <v>99.576648261938601</v>
      </c>
      <c r="I43" s="60" t="s">
        <v>329</v>
      </c>
      <c r="J43" s="58" t="s">
        <v>330</v>
      </c>
      <c r="K43" s="21" t="s">
        <v>331</v>
      </c>
      <c r="L43" s="37" t="s">
        <v>318</v>
      </c>
      <c r="M43" s="37">
        <v>810</v>
      </c>
      <c r="N43" s="38">
        <v>809</v>
      </c>
      <c r="O43" s="33">
        <f t="shared" ref="O43:O48" si="6">N43/M43*100</f>
        <v>99.876543209876544</v>
      </c>
      <c r="P43" s="33">
        <f t="shared" si="5"/>
        <v>99.876543209876544</v>
      </c>
      <c r="Q43" s="60" t="s">
        <v>375</v>
      </c>
      <c r="S43" s="55"/>
    </row>
    <row r="44" spans="1:19" ht="409.5">
      <c r="A44" s="81" t="s">
        <v>282</v>
      </c>
      <c r="B44" s="21" t="s">
        <v>283</v>
      </c>
      <c r="C44" s="81" t="s">
        <v>284</v>
      </c>
      <c r="D44" s="21" t="s">
        <v>109</v>
      </c>
      <c r="E44" s="31">
        <v>589033.30000000005</v>
      </c>
      <c r="F44" s="31">
        <v>589033.30000000005</v>
      </c>
      <c r="G44" s="21" t="s">
        <v>217</v>
      </c>
      <c r="H44" s="57">
        <f t="shared" si="4"/>
        <v>100</v>
      </c>
      <c r="I44" s="58" t="s">
        <v>209</v>
      </c>
      <c r="J44" s="200" t="s">
        <v>332</v>
      </c>
      <c r="K44" s="201" t="s">
        <v>333</v>
      </c>
      <c r="L44" s="63" t="s">
        <v>318</v>
      </c>
      <c r="M44" s="63">
        <v>433</v>
      </c>
      <c r="N44" s="64">
        <v>449</v>
      </c>
      <c r="O44" s="57">
        <f>IF((N44/M44)&gt;1,100)</f>
        <v>100</v>
      </c>
      <c r="P44" s="33">
        <f t="shared" si="5"/>
        <v>100</v>
      </c>
      <c r="Q44" s="37" t="s">
        <v>13</v>
      </c>
    </row>
    <row r="45" spans="1:19" ht="236.25">
      <c r="A45" s="81" t="s">
        <v>285</v>
      </c>
      <c r="B45" s="21" t="s">
        <v>286</v>
      </c>
      <c r="C45" s="81" t="s">
        <v>287</v>
      </c>
      <c r="D45" s="219" t="s">
        <v>109</v>
      </c>
      <c r="E45" s="31">
        <v>25915.599999999999</v>
      </c>
      <c r="F45" s="31">
        <v>23260.824000000001</v>
      </c>
      <c r="G45" s="219" t="s">
        <v>266</v>
      </c>
      <c r="H45" s="57">
        <f t="shared" si="4"/>
        <v>89.756069703190363</v>
      </c>
      <c r="I45" s="65" t="s">
        <v>334</v>
      </c>
      <c r="J45" s="200" t="s">
        <v>335</v>
      </c>
      <c r="K45" s="201" t="s">
        <v>333</v>
      </c>
      <c r="L45" s="63" t="s">
        <v>318</v>
      </c>
      <c r="M45" s="63">
        <v>6</v>
      </c>
      <c r="N45" s="64">
        <v>8</v>
      </c>
      <c r="O45" s="57">
        <f>IF((N45/M45)&gt;1,100)</f>
        <v>100</v>
      </c>
      <c r="P45" s="33">
        <f t="shared" si="5"/>
        <v>100</v>
      </c>
      <c r="Q45" s="37" t="s">
        <v>13</v>
      </c>
    </row>
    <row r="46" spans="1:19" ht="204.75">
      <c r="A46" s="81" t="s">
        <v>288</v>
      </c>
      <c r="B46" s="21" t="s">
        <v>289</v>
      </c>
      <c r="C46" s="81" t="s">
        <v>290</v>
      </c>
      <c r="D46" s="219" t="s">
        <v>109</v>
      </c>
      <c r="E46" s="31">
        <v>26885.1</v>
      </c>
      <c r="F46" s="31">
        <v>25288.5</v>
      </c>
      <c r="G46" s="21" t="s">
        <v>266</v>
      </c>
      <c r="H46" s="57">
        <f t="shared" si="4"/>
        <v>94.06139460147071</v>
      </c>
      <c r="I46" s="60" t="s">
        <v>336</v>
      </c>
      <c r="J46" s="58" t="s">
        <v>337</v>
      </c>
      <c r="K46" s="21" t="s">
        <v>333</v>
      </c>
      <c r="L46" s="37" t="s">
        <v>318</v>
      </c>
      <c r="M46" s="37">
        <v>18</v>
      </c>
      <c r="N46" s="37">
        <v>18</v>
      </c>
      <c r="O46" s="33">
        <f t="shared" si="6"/>
        <v>100</v>
      </c>
      <c r="P46" s="33">
        <f t="shared" si="5"/>
        <v>100</v>
      </c>
      <c r="Q46" s="37" t="s">
        <v>13</v>
      </c>
    </row>
    <row r="47" spans="1:19" ht="189">
      <c r="A47" s="220" t="s">
        <v>291</v>
      </c>
      <c r="B47" s="21" t="s">
        <v>292</v>
      </c>
      <c r="C47" s="81" t="s">
        <v>293</v>
      </c>
      <c r="D47" s="21" t="s">
        <v>109</v>
      </c>
      <c r="E47" s="31">
        <v>498289.7</v>
      </c>
      <c r="F47" s="31">
        <v>497714.34250000003</v>
      </c>
      <c r="G47" s="21" t="s">
        <v>266</v>
      </c>
      <c r="H47" s="57">
        <f t="shared" si="4"/>
        <v>99.884533535411236</v>
      </c>
      <c r="I47" s="60" t="s">
        <v>376</v>
      </c>
      <c r="J47" s="58" t="s">
        <v>338</v>
      </c>
      <c r="K47" s="21" t="s">
        <v>333</v>
      </c>
      <c r="L47" s="37" t="s">
        <v>318</v>
      </c>
      <c r="M47" s="37">
        <v>352</v>
      </c>
      <c r="N47" s="38">
        <v>334</v>
      </c>
      <c r="O47" s="33">
        <f t="shared" si="6"/>
        <v>94.88636363636364</v>
      </c>
      <c r="P47" s="33">
        <f t="shared" si="5"/>
        <v>94.88636363636364</v>
      </c>
      <c r="Q47" s="59" t="s">
        <v>377</v>
      </c>
    </row>
    <row r="48" spans="1:19" ht="409.5">
      <c r="A48" s="220" t="s">
        <v>146</v>
      </c>
      <c r="B48" s="21" t="s">
        <v>294</v>
      </c>
      <c r="C48" s="81" t="s">
        <v>295</v>
      </c>
      <c r="D48" s="21" t="s">
        <v>109</v>
      </c>
      <c r="E48" s="221">
        <v>2000000</v>
      </c>
      <c r="F48" s="221">
        <v>2000000</v>
      </c>
      <c r="G48" s="21" t="s">
        <v>217</v>
      </c>
      <c r="H48" s="57">
        <f t="shared" si="4"/>
        <v>100</v>
      </c>
      <c r="I48" s="58" t="s">
        <v>209</v>
      </c>
      <c r="J48" s="58" t="s">
        <v>339</v>
      </c>
      <c r="K48" s="21" t="s">
        <v>333</v>
      </c>
      <c r="L48" s="37" t="s">
        <v>318</v>
      </c>
      <c r="M48" s="37">
        <v>511</v>
      </c>
      <c r="N48" s="38">
        <v>491</v>
      </c>
      <c r="O48" s="33">
        <f t="shared" si="6"/>
        <v>96.086105675146769</v>
      </c>
      <c r="P48" s="33">
        <f t="shared" si="5"/>
        <v>96.086105675146769</v>
      </c>
      <c r="Q48" s="59" t="s">
        <v>377</v>
      </c>
    </row>
    <row r="49" spans="1:17" ht="126">
      <c r="A49" s="220" t="s">
        <v>149</v>
      </c>
      <c r="B49" s="21" t="s">
        <v>296</v>
      </c>
      <c r="C49" s="81" t="s">
        <v>297</v>
      </c>
      <c r="D49" s="21" t="s">
        <v>109</v>
      </c>
      <c r="E49" s="221">
        <v>323700</v>
      </c>
      <c r="F49" s="221">
        <v>323700</v>
      </c>
      <c r="G49" s="21" t="s">
        <v>217</v>
      </c>
      <c r="H49" s="57">
        <f t="shared" si="4"/>
        <v>100</v>
      </c>
      <c r="I49" s="58" t="s">
        <v>209</v>
      </c>
      <c r="J49" s="58" t="s">
        <v>340</v>
      </c>
      <c r="K49" s="21" t="s">
        <v>333</v>
      </c>
      <c r="L49" s="37" t="s">
        <v>318</v>
      </c>
      <c r="M49" s="37">
        <v>65</v>
      </c>
      <c r="N49" s="38">
        <v>66</v>
      </c>
      <c r="O49" s="57">
        <f>IF((N49/M49)&gt;1,100)</f>
        <v>100</v>
      </c>
      <c r="P49" s="33">
        <f t="shared" si="5"/>
        <v>100</v>
      </c>
      <c r="Q49" s="37" t="s">
        <v>13</v>
      </c>
    </row>
    <row r="50" spans="1:17" ht="409.5">
      <c r="A50" s="297" t="s">
        <v>298</v>
      </c>
      <c r="B50" s="273" t="s">
        <v>299</v>
      </c>
      <c r="C50" s="300" t="s">
        <v>300</v>
      </c>
      <c r="D50" s="272" t="s">
        <v>109</v>
      </c>
      <c r="E50" s="292">
        <v>99827.199999999997</v>
      </c>
      <c r="F50" s="292">
        <v>99827.199999999997</v>
      </c>
      <c r="G50" s="272" t="s">
        <v>217</v>
      </c>
      <c r="H50" s="286">
        <f t="shared" si="4"/>
        <v>100</v>
      </c>
      <c r="I50" s="293" t="s">
        <v>209</v>
      </c>
      <c r="J50" s="51" t="s">
        <v>342</v>
      </c>
      <c r="K50" s="51" t="s">
        <v>343</v>
      </c>
      <c r="L50" s="51" t="s">
        <v>344</v>
      </c>
      <c r="M50" s="51">
        <v>12</v>
      </c>
      <c r="N50" s="51">
        <v>12</v>
      </c>
      <c r="O50" s="52">
        <v>100</v>
      </c>
      <c r="P50" s="271">
        <f>(O50+O51+O52+O53)/4</f>
        <v>100</v>
      </c>
      <c r="Q50" s="283" t="s">
        <v>13</v>
      </c>
    </row>
    <row r="51" spans="1:17" ht="94.5">
      <c r="A51" s="298"/>
      <c r="B51" s="272"/>
      <c r="C51" s="300"/>
      <c r="D51" s="272"/>
      <c r="E51" s="292"/>
      <c r="F51" s="292"/>
      <c r="G51" s="272"/>
      <c r="H51" s="287"/>
      <c r="I51" s="293"/>
      <c r="J51" s="51" t="s">
        <v>345</v>
      </c>
      <c r="K51" s="51" t="s">
        <v>343</v>
      </c>
      <c r="L51" s="48" t="s">
        <v>344</v>
      </c>
      <c r="M51" s="48">
        <v>12</v>
      </c>
      <c r="N51" s="48">
        <v>12</v>
      </c>
      <c r="O51" s="53">
        <v>100</v>
      </c>
      <c r="P51" s="271"/>
      <c r="Q51" s="284"/>
    </row>
    <row r="52" spans="1:17" ht="409.5">
      <c r="A52" s="298"/>
      <c r="B52" s="272"/>
      <c r="C52" s="300"/>
      <c r="D52" s="272"/>
      <c r="E52" s="292"/>
      <c r="F52" s="292"/>
      <c r="G52" s="272"/>
      <c r="H52" s="287"/>
      <c r="I52" s="293"/>
      <c r="J52" s="48" t="s">
        <v>346</v>
      </c>
      <c r="K52" s="51" t="s">
        <v>343</v>
      </c>
      <c r="L52" s="48" t="s">
        <v>344</v>
      </c>
      <c r="M52" s="48">
        <v>12</v>
      </c>
      <c r="N52" s="48">
        <v>12</v>
      </c>
      <c r="O52" s="53">
        <v>100</v>
      </c>
      <c r="P52" s="271"/>
      <c r="Q52" s="284"/>
    </row>
    <row r="53" spans="1:17" ht="126">
      <c r="A53" s="298"/>
      <c r="B53" s="299"/>
      <c r="C53" s="300"/>
      <c r="D53" s="272"/>
      <c r="E53" s="292"/>
      <c r="F53" s="292"/>
      <c r="G53" s="272"/>
      <c r="H53" s="288"/>
      <c r="I53" s="293"/>
      <c r="J53" s="202" t="s">
        <v>347</v>
      </c>
      <c r="K53" s="51" t="s">
        <v>343</v>
      </c>
      <c r="L53" s="48" t="s">
        <v>344</v>
      </c>
      <c r="M53" s="48">
        <v>12</v>
      </c>
      <c r="N53" s="48">
        <v>12</v>
      </c>
      <c r="O53" s="53">
        <v>100</v>
      </c>
      <c r="P53" s="271"/>
      <c r="Q53" s="285"/>
    </row>
    <row r="54" spans="1:17" ht="390" customHeight="1">
      <c r="A54" s="301" t="s">
        <v>301</v>
      </c>
      <c r="B54" s="273" t="s">
        <v>302</v>
      </c>
      <c r="C54" s="303" t="s">
        <v>303</v>
      </c>
      <c r="D54" s="273" t="s">
        <v>109</v>
      </c>
      <c r="E54" s="271">
        <v>17165</v>
      </c>
      <c r="F54" s="271">
        <v>17165</v>
      </c>
      <c r="G54" s="273" t="s">
        <v>217</v>
      </c>
      <c r="H54" s="286">
        <f t="shared" si="4"/>
        <v>100</v>
      </c>
      <c r="I54" s="289" t="s">
        <v>209</v>
      </c>
      <c r="J54" s="268" t="s">
        <v>348</v>
      </c>
      <c r="K54" s="48" t="s">
        <v>349</v>
      </c>
      <c r="L54" s="48" t="s">
        <v>350</v>
      </c>
      <c r="M54" s="49">
        <v>4</v>
      </c>
      <c r="N54" s="50">
        <v>4</v>
      </c>
      <c r="O54" s="53">
        <v>100</v>
      </c>
      <c r="P54" s="271">
        <f>(O54+O55+O56)/3</f>
        <v>86.666666666666671</v>
      </c>
      <c r="Q54" s="282" t="s">
        <v>353</v>
      </c>
    </row>
    <row r="55" spans="1:17" s="44" customFormat="1" ht="94.5">
      <c r="A55" s="302"/>
      <c r="B55" s="272"/>
      <c r="C55" s="300"/>
      <c r="D55" s="272"/>
      <c r="E55" s="271"/>
      <c r="F55" s="271"/>
      <c r="G55" s="272"/>
      <c r="H55" s="287"/>
      <c r="I55" s="290"/>
      <c r="J55" s="269"/>
      <c r="K55" s="48" t="s">
        <v>351</v>
      </c>
      <c r="L55" s="48" t="s">
        <v>350</v>
      </c>
      <c r="M55" s="48">
        <v>11</v>
      </c>
      <c r="N55" s="48">
        <v>14</v>
      </c>
      <c r="O55" s="57">
        <f>IF((N55/M55)&gt;1,100)</f>
        <v>100</v>
      </c>
      <c r="P55" s="271"/>
      <c r="Q55" s="282"/>
    </row>
    <row r="56" spans="1:17" ht="94.5">
      <c r="A56" s="302"/>
      <c r="B56" s="272"/>
      <c r="C56" s="300"/>
      <c r="D56" s="272"/>
      <c r="E56" s="271"/>
      <c r="F56" s="271"/>
      <c r="G56" s="272"/>
      <c r="H56" s="288"/>
      <c r="I56" s="291"/>
      <c r="J56" s="270"/>
      <c r="K56" s="48" t="s">
        <v>352</v>
      </c>
      <c r="L56" s="48" t="s">
        <v>350</v>
      </c>
      <c r="M56" s="48">
        <v>5</v>
      </c>
      <c r="N56" s="48">
        <v>3</v>
      </c>
      <c r="O56" s="53">
        <v>60</v>
      </c>
      <c r="P56" s="271"/>
      <c r="Q56" s="282"/>
    </row>
    <row r="57" spans="1:17" ht="15.75" customHeight="1">
      <c r="A57" s="276" t="s">
        <v>304</v>
      </c>
      <c r="B57" s="278" t="s">
        <v>305</v>
      </c>
      <c r="C57" s="280" t="s">
        <v>306</v>
      </c>
      <c r="D57" s="278" t="s">
        <v>109</v>
      </c>
      <c r="E57" s="271">
        <v>187878</v>
      </c>
      <c r="F57" s="271">
        <v>187878</v>
      </c>
      <c r="G57" s="274" t="s">
        <v>217</v>
      </c>
      <c r="H57" s="286">
        <f t="shared" si="4"/>
        <v>100</v>
      </c>
      <c r="I57" s="289" t="s">
        <v>209</v>
      </c>
      <c r="J57" s="282" t="s">
        <v>354</v>
      </c>
      <c r="K57" s="282"/>
      <c r="L57" s="282"/>
      <c r="M57" s="282"/>
      <c r="N57" s="282"/>
      <c r="O57" s="282"/>
      <c r="P57" s="282"/>
      <c r="Q57" s="282"/>
    </row>
    <row r="58" spans="1:17" ht="409.5">
      <c r="A58" s="277"/>
      <c r="B58" s="279"/>
      <c r="C58" s="281"/>
      <c r="D58" s="279"/>
      <c r="E58" s="271"/>
      <c r="F58" s="271"/>
      <c r="G58" s="275"/>
      <c r="H58" s="287"/>
      <c r="I58" s="290"/>
      <c r="J58" s="203" t="s">
        <v>355</v>
      </c>
      <c r="K58" s="51" t="s">
        <v>356</v>
      </c>
      <c r="L58" s="51" t="s">
        <v>357</v>
      </c>
      <c r="M58" s="54">
        <v>1</v>
      </c>
      <c r="N58" s="51">
        <v>1</v>
      </c>
      <c r="O58" s="52">
        <v>100</v>
      </c>
      <c r="P58" s="52">
        <v>100</v>
      </c>
      <c r="Q58" s="66" t="s">
        <v>13</v>
      </c>
    </row>
    <row r="59" spans="1:17" ht="220.5">
      <c r="A59" s="277"/>
      <c r="B59" s="279"/>
      <c r="C59" s="281"/>
      <c r="D59" s="279"/>
      <c r="E59" s="271"/>
      <c r="F59" s="271"/>
      <c r="G59" s="275"/>
      <c r="H59" s="287"/>
      <c r="I59" s="290"/>
      <c r="J59" s="204" t="s">
        <v>358</v>
      </c>
      <c r="K59" s="48" t="s">
        <v>356</v>
      </c>
      <c r="L59" s="51" t="s">
        <v>357</v>
      </c>
      <c r="M59" s="54">
        <v>1</v>
      </c>
      <c r="N59" s="51">
        <v>1</v>
      </c>
      <c r="O59" s="53">
        <v>100</v>
      </c>
      <c r="P59" s="53">
        <v>100</v>
      </c>
      <c r="Q59" s="58" t="s">
        <v>13</v>
      </c>
    </row>
    <row r="60" spans="1:17" ht="315">
      <c r="A60" s="277"/>
      <c r="B60" s="279"/>
      <c r="C60" s="281"/>
      <c r="D60" s="279"/>
      <c r="E60" s="271"/>
      <c r="F60" s="271"/>
      <c r="G60" s="275"/>
      <c r="H60" s="287"/>
      <c r="I60" s="290"/>
      <c r="J60" s="204" t="s">
        <v>359</v>
      </c>
      <c r="K60" s="48" t="s">
        <v>356</v>
      </c>
      <c r="L60" s="51" t="s">
        <v>357</v>
      </c>
      <c r="M60" s="54">
        <v>1</v>
      </c>
      <c r="N60" s="51">
        <v>1</v>
      </c>
      <c r="O60" s="53">
        <v>100</v>
      </c>
      <c r="P60" s="53">
        <v>100</v>
      </c>
      <c r="Q60" s="58" t="s">
        <v>13</v>
      </c>
    </row>
    <row r="61" spans="1:17" ht="220.5">
      <c r="A61" s="277"/>
      <c r="B61" s="279"/>
      <c r="C61" s="281"/>
      <c r="D61" s="279"/>
      <c r="E61" s="271"/>
      <c r="F61" s="271"/>
      <c r="G61" s="275"/>
      <c r="H61" s="287"/>
      <c r="I61" s="290"/>
      <c r="J61" s="204" t="s">
        <v>360</v>
      </c>
      <c r="K61" s="48" t="s">
        <v>356</v>
      </c>
      <c r="L61" s="51" t="s">
        <v>357</v>
      </c>
      <c r="M61" s="54">
        <v>1</v>
      </c>
      <c r="N61" s="51">
        <v>1</v>
      </c>
      <c r="O61" s="53">
        <v>100</v>
      </c>
      <c r="P61" s="53">
        <v>100</v>
      </c>
      <c r="Q61" s="58" t="s">
        <v>13</v>
      </c>
    </row>
    <row r="62" spans="1:17" ht="346.5">
      <c r="A62" s="277"/>
      <c r="B62" s="279"/>
      <c r="C62" s="281"/>
      <c r="D62" s="279"/>
      <c r="E62" s="271"/>
      <c r="F62" s="271"/>
      <c r="G62" s="275"/>
      <c r="H62" s="287"/>
      <c r="I62" s="290"/>
      <c r="J62" s="204" t="s">
        <v>361</v>
      </c>
      <c r="K62" s="48" t="s">
        <v>356</v>
      </c>
      <c r="L62" s="51" t="s">
        <v>357</v>
      </c>
      <c r="M62" s="54">
        <v>1</v>
      </c>
      <c r="N62" s="51">
        <v>1</v>
      </c>
      <c r="O62" s="53">
        <v>100</v>
      </c>
      <c r="P62" s="53">
        <v>100</v>
      </c>
      <c r="Q62" s="58" t="s">
        <v>13</v>
      </c>
    </row>
    <row r="63" spans="1:17" ht="409.5">
      <c r="A63" s="277"/>
      <c r="B63" s="279"/>
      <c r="C63" s="281"/>
      <c r="D63" s="279"/>
      <c r="E63" s="271"/>
      <c r="F63" s="271"/>
      <c r="G63" s="275"/>
      <c r="H63" s="287"/>
      <c r="I63" s="290"/>
      <c r="J63" s="204" t="s">
        <v>362</v>
      </c>
      <c r="K63" s="48" t="s">
        <v>356</v>
      </c>
      <c r="L63" s="51" t="s">
        <v>357</v>
      </c>
      <c r="M63" s="54">
        <v>1</v>
      </c>
      <c r="N63" s="51">
        <v>1</v>
      </c>
      <c r="O63" s="53">
        <v>100</v>
      </c>
      <c r="P63" s="53">
        <v>100</v>
      </c>
      <c r="Q63" s="58" t="s">
        <v>13</v>
      </c>
    </row>
    <row r="64" spans="1:17" ht="110.25">
      <c r="A64" s="277"/>
      <c r="B64" s="279"/>
      <c r="C64" s="281"/>
      <c r="D64" s="279"/>
      <c r="E64" s="271"/>
      <c r="F64" s="271"/>
      <c r="G64" s="275"/>
      <c r="H64" s="287"/>
      <c r="I64" s="290"/>
      <c r="J64" s="204" t="s">
        <v>363</v>
      </c>
      <c r="K64" s="48" t="s">
        <v>356</v>
      </c>
      <c r="L64" s="51" t="s">
        <v>357</v>
      </c>
      <c r="M64" s="54">
        <v>1</v>
      </c>
      <c r="N64" s="51">
        <v>1</v>
      </c>
      <c r="O64" s="53">
        <v>100</v>
      </c>
      <c r="P64" s="53">
        <v>100</v>
      </c>
      <c r="Q64" s="58" t="s">
        <v>13</v>
      </c>
    </row>
    <row r="65" spans="1:17" ht="409.5">
      <c r="A65" s="277"/>
      <c r="B65" s="279"/>
      <c r="C65" s="281"/>
      <c r="D65" s="279"/>
      <c r="E65" s="271"/>
      <c r="F65" s="271"/>
      <c r="G65" s="275"/>
      <c r="H65" s="288"/>
      <c r="I65" s="291"/>
      <c r="J65" s="204" t="s">
        <v>364</v>
      </c>
      <c r="K65" s="48" t="s">
        <v>356</v>
      </c>
      <c r="L65" s="51" t="s">
        <v>357</v>
      </c>
      <c r="M65" s="54">
        <v>1</v>
      </c>
      <c r="N65" s="51">
        <v>1</v>
      </c>
      <c r="O65" s="53">
        <v>100</v>
      </c>
      <c r="P65" s="53">
        <v>100</v>
      </c>
      <c r="Q65" s="58" t="s">
        <v>13</v>
      </c>
    </row>
    <row r="66" spans="1:17" ht="110.25">
      <c r="A66" s="222" t="s">
        <v>307</v>
      </c>
      <c r="B66" s="223" t="s">
        <v>308</v>
      </c>
      <c r="C66" s="222" t="s">
        <v>309</v>
      </c>
      <c r="D66" s="223" t="s">
        <v>109</v>
      </c>
      <c r="E66" s="228">
        <v>36044.300000000003</v>
      </c>
      <c r="F66" s="228">
        <v>36044.300000000003</v>
      </c>
      <c r="G66" s="223" t="s">
        <v>217</v>
      </c>
      <c r="H66" s="57">
        <f t="shared" si="4"/>
        <v>100</v>
      </c>
      <c r="I66" s="58" t="s">
        <v>209</v>
      </c>
      <c r="J66" s="48" t="s">
        <v>365</v>
      </c>
      <c r="K66" s="48" t="s">
        <v>366</v>
      </c>
      <c r="L66" s="48" t="s">
        <v>367</v>
      </c>
      <c r="M66" s="47">
        <v>117</v>
      </c>
      <c r="N66" s="47">
        <v>117</v>
      </c>
      <c r="O66" s="46">
        <v>100</v>
      </c>
      <c r="P66" s="46">
        <v>100</v>
      </c>
      <c r="Q66" s="58" t="s">
        <v>13</v>
      </c>
    </row>
    <row r="67" spans="1:17" ht="150.75" customHeight="1">
      <c r="A67" s="35" t="s">
        <v>310</v>
      </c>
      <c r="B67" s="21" t="s">
        <v>311</v>
      </c>
      <c r="C67" s="81" t="s">
        <v>273</v>
      </c>
      <c r="D67" s="21" t="s">
        <v>314</v>
      </c>
      <c r="E67" s="228">
        <v>488600</v>
      </c>
      <c r="F67" s="228">
        <v>488600</v>
      </c>
      <c r="G67" s="21" t="s">
        <v>217</v>
      </c>
      <c r="H67" s="57">
        <f t="shared" si="4"/>
        <v>100</v>
      </c>
      <c r="I67" s="58" t="s">
        <v>209</v>
      </c>
      <c r="J67" s="39"/>
      <c r="K67" s="58" t="s">
        <v>368</v>
      </c>
      <c r="L67" s="58" t="s">
        <v>369</v>
      </c>
      <c r="M67" s="67">
        <v>488000</v>
      </c>
      <c r="N67" s="67">
        <v>488000</v>
      </c>
      <c r="O67" s="57">
        <v>100</v>
      </c>
      <c r="P67" s="57">
        <v>100</v>
      </c>
      <c r="Q67" s="58" t="s">
        <v>370</v>
      </c>
    </row>
    <row r="68" spans="1:17" ht="28.5" customHeight="1">
      <c r="A68" s="294" t="s">
        <v>312</v>
      </c>
      <c r="B68" s="295"/>
      <c r="C68" s="295"/>
      <c r="D68" s="296"/>
      <c r="E68" s="39">
        <v>10869407.5</v>
      </c>
      <c r="F68" s="39">
        <v>10626503.852999998</v>
      </c>
      <c r="G68" s="58" t="s">
        <v>13</v>
      </c>
      <c r="H68" s="58" t="s">
        <v>13</v>
      </c>
      <c r="I68" s="58" t="s">
        <v>13</v>
      </c>
      <c r="J68" s="58" t="s">
        <v>13</v>
      </c>
      <c r="K68" s="58" t="s">
        <v>13</v>
      </c>
      <c r="L68" s="58" t="s">
        <v>13</v>
      </c>
      <c r="M68" s="58" t="s">
        <v>13</v>
      </c>
      <c r="N68" s="58" t="s">
        <v>13</v>
      </c>
      <c r="O68" s="58" t="s">
        <v>13</v>
      </c>
      <c r="P68" s="58" t="s">
        <v>13</v>
      </c>
      <c r="Q68" s="58" t="s">
        <v>13</v>
      </c>
    </row>
    <row r="69" spans="1:17" ht="30" customHeight="1">
      <c r="A69" s="294" t="s">
        <v>313</v>
      </c>
      <c r="B69" s="295"/>
      <c r="C69" s="295"/>
      <c r="D69" s="296"/>
      <c r="E69" s="39">
        <v>11729110.199999999</v>
      </c>
      <c r="F69" s="39">
        <v>11479867.699999997</v>
      </c>
      <c r="G69" s="58" t="s">
        <v>13</v>
      </c>
      <c r="H69" s="58" t="s">
        <v>13</v>
      </c>
      <c r="I69" s="58" t="s">
        <v>13</v>
      </c>
      <c r="J69" s="58" t="s">
        <v>13</v>
      </c>
      <c r="K69" s="58" t="s">
        <v>13</v>
      </c>
      <c r="L69" s="58" t="s">
        <v>13</v>
      </c>
      <c r="M69" s="58" t="s">
        <v>13</v>
      </c>
      <c r="N69" s="58" t="s">
        <v>13</v>
      </c>
      <c r="O69" s="58" t="s">
        <v>13</v>
      </c>
      <c r="P69" s="58" t="s">
        <v>13</v>
      </c>
      <c r="Q69" s="58" t="s">
        <v>13</v>
      </c>
    </row>
    <row r="70" spans="1:17" ht="15.75">
      <c r="A70" s="340" t="s">
        <v>406</v>
      </c>
      <c r="B70" s="341"/>
      <c r="C70" s="341"/>
      <c r="D70" s="341"/>
      <c r="E70" s="341"/>
      <c r="F70" s="341"/>
      <c r="G70" s="341"/>
      <c r="H70" s="341"/>
      <c r="I70" s="341"/>
      <c r="J70" s="341"/>
      <c r="K70" s="341"/>
      <c r="L70" s="341"/>
      <c r="M70" s="341"/>
      <c r="N70" s="341"/>
      <c r="O70" s="341"/>
      <c r="P70" s="341"/>
      <c r="Q70" s="342"/>
    </row>
    <row r="71" spans="1:17" s="44" customFormat="1" ht="15.75">
      <c r="A71" s="340" t="s">
        <v>38</v>
      </c>
      <c r="B71" s="341"/>
      <c r="C71" s="341"/>
      <c r="D71" s="341"/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2"/>
    </row>
    <row r="72" spans="1:17" ht="31.5">
      <c r="A72" s="343" t="s">
        <v>407</v>
      </c>
      <c r="B72" s="268" t="s">
        <v>408</v>
      </c>
      <c r="C72" s="344" t="s">
        <v>409</v>
      </c>
      <c r="D72" s="84" t="s">
        <v>109</v>
      </c>
      <c r="E72" s="85">
        <v>343060</v>
      </c>
      <c r="F72" s="85">
        <v>343060</v>
      </c>
      <c r="G72" s="86" t="s">
        <v>208</v>
      </c>
      <c r="H72" s="87">
        <f>F72/E72*100</f>
        <v>100</v>
      </c>
      <c r="I72" s="84"/>
      <c r="J72" s="268" t="s">
        <v>410</v>
      </c>
      <c r="K72" s="268" t="s">
        <v>411</v>
      </c>
      <c r="L72" s="346" t="s">
        <v>350</v>
      </c>
      <c r="M72" s="347">
        <v>1200</v>
      </c>
      <c r="N72" s="347">
        <v>1271</v>
      </c>
      <c r="O72" s="349">
        <v>100</v>
      </c>
      <c r="P72" s="349">
        <f>O72</f>
        <v>100</v>
      </c>
      <c r="Q72" s="346"/>
    </row>
    <row r="73" spans="1:17" ht="157.5">
      <c r="A73" s="270"/>
      <c r="B73" s="270"/>
      <c r="C73" s="345"/>
      <c r="D73" s="84" t="s">
        <v>412</v>
      </c>
      <c r="E73" s="85">
        <v>12365161.5</v>
      </c>
      <c r="F73" s="85">
        <v>10450012.6</v>
      </c>
      <c r="G73" s="86" t="s">
        <v>413</v>
      </c>
      <c r="H73" s="87">
        <f>F73/E73*100</f>
        <v>84.511735653432424</v>
      </c>
      <c r="I73" s="132" t="s">
        <v>414</v>
      </c>
      <c r="J73" s="270"/>
      <c r="K73" s="270"/>
      <c r="L73" s="345"/>
      <c r="M73" s="348"/>
      <c r="N73" s="348"/>
      <c r="O73" s="350"/>
      <c r="P73" s="350"/>
      <c r="Q73" s="345"/>
    </row>
    <row r="74" spans="1:17" ht="189">
      <c r="A74" s="88" t="s">
        <v>415</v>
      </c>
      <c r="B74" s="86" t="s">
        <v>416</v>
      </c>
      <c r="C74" s="89" t="s">
        <v>417</v>
      </c>
      <c r="D74" s="86" t="s">
        <v>109</v>
      </c>
      <c r="E74" s="85">
        <v>839553.2</v>
      </c>
      <c r="F74" s="85">
        <v>839553.2</v>
      </c>
      <c r="G74" s="90" t="s">
        <v>208</v>
      </c>
      <c r="H74" s="87">
        <f>F74/E74*100</f>
        <v>100</v>
      </c>
      <c r="I74" s="208"/>
      <c r="J74" s="205" t="s">
        <v>418</v>
      </c>
      <c r="K74" s="162" t="s">
        <v>419</v>
      </c>
      <c r="L74" s="91" t="s">
        <v>350</v>
      </c>
      <c r="M74" s="92">
        <v>22966548</v>
      </c>
      <c r="N74" s="92">
        <v>23576839</v>
      </c>
      <c r="O74" s="93">
        <f>IF((N74/M74*100)&gt;1,100)</f>
        <v>100</v>
      </c>
      <c r="P74" s="94">
        <f>SUM(O74:O93)/20</f>
        <v>95.743708704348961</v>
      </c>
      <c r="Q74" s="91"/>
    </row>
    <row r="75" spans="1:17" ht="110.25">
      <c r="A75" s="95"/>
      <c r="B75" s="120"/>
      <c r="C75" s="122"/>
      <c r="D75" s="120"/>
      <c r="E75" s="121"/>
      <c r="F75" s="102"/>
      <c r="G75" s="122"/>
      <c r="H75" s="120"/>
      <c r="I75" s="209"/>
      <c r="J75" s="206" t="s">
        <v>420</v>
      </c>
      <c r="K75" s="84" t="s">
        <v>421</v>
      </c>
      <c r="L75" s="91" t="s">
        <v>350</v>
      </c>
      <c r="M75" s="92">
        <v>4500</v>
      </c>
      <c r="N75" s="92">
        <v>4500</v>
      </c>
      <c r="O75" s="93">
        <f>N75/M75*100</f>
        <v>100</v>
      </c>
      <c r="P75" s="124"/>
      <c r="Q75" s="86"/>
    </row>
    <row r="76" spans="1:17" ht="141.75">
      <c r="A76" s="95"/>
      <c r="B76" s="120"/>
      <c r="C76" s="122"/>
      <c r="D76" s="120"/>
      <c r="E76" s="121"/>
      <c r="F76" s="102"/>
      <c r="G76" s="122"/>
      <c r="H76" s="120"/>
      <c r="I76" s="209"/>
      <c r="J76" s="206" t="s">
        <v>422</v>
      </c>
      <c r="K76" s="84" t="s">
        <v>423</v>
      </c>
      <c r="L76" s="91" t="s">
        <v>350</v>
      </c>
      <c r="M76" s="92">
        <v>27000</v>
      </c>
      <c r="N76" s="92">
        <v>26296</v>
      </c>
      <c r="O76" s="93">
        <f>N76/M76*100</f>
        <v>97.392592592592592</v>
      </c>
      <c r="P76" s="124"/>
      <c r="Q76" s="84" t="s">
        <v>424</v>
      </c>
    </row>
    <row r="77" spans="1:17" ht="110.25">
      <c r="A77" s="95"/>
      <c r="B77" s="120"/>
      <c r="C77" s="122"/>
      <c r="D77" s="120"/>
      <c r="E77" s="121"/>
      <c r="F77" s="102"/>
      <c r="G77" s="122"/>
      <c r="H77" s="120"/>
      <c r="I77" s="209"/>
      <c r="J77" s="206" t="s">
        <v>425</v>
      </c>
      <c r="K77" s="84" t="s">
        <v>426</v>
      </c>
      <c r="L77" s="91" t="s">
        <v>350</v>
      </c>
      <c r="M77" s="92">
        <v>150</v>
      </c>
      <c r="N77" s="92">
        <v>235</v>
      </c>
      <c r="O77" s="93">
        <f>IF((N77/M77*100)&gt;1,100)</f>
        <v>100</v>
      </c>
      <c r="P77" s="124"/>
      <c r="Q77" s="84" t="s">
        <v>427</v>
      </c>
    </row>
    <row r="78" spans="1:17" ht="157.5">
      <c r="A78" s="95"/>
      <c r="B78" s="120"/>
      <c r="C78" s="122"/>
      <c r="D78" s="120"/>
      <c r="E78" s="121"/>
      <c r="F78" s="102"/>
      <c r="G78" s="122"/>
      <c r="H78" s="120"/>
      <c r="I78" s="209"/>
      <c r="J78" s="206" t="s">
        <v>428</v>
      </c>
      <c r="K78" s="84" t="s">
        <v>429</v>
      </c>
      <c r="L78" s="91" t="s">
        <v>350</v>
      </c>
      <c r="M78" s="92">
        <v>6000</v>
      </c>
      <c r="N78" s="92">
        <v>6000</v>
      </c>
      <c r="O78" s="93">
        <f>N78/M78*100</f>
        <v>100</v>
      </c>
      <c r="P78" s="124"/>
      <c r="Q78" s="86"/>
    </row>
    <row r="79" spans="1:17" ht="63">
      <c r="A79" s="95"/>
      <c r="B79" s="120"/>
      <c r="C79" s="122"/>
      <c r="D79" s="120"/>
      <c r="E79" s="122"/>
      <c r="F79" s="120"/>
      <c r="G79" s="122"/>
      <c r="H79" s="120"/>
      <c r="I79" s="209"/>
      <c r="J79" s="206" t="s">
        <v>430</v>
      </c>
      <c r="K79" s="84" t="s">
        <v>431</v>
      </c>
      <c r="L79" s="91" t="s">
        <v>350</v>
      </c>
      <c r="M79" s="92">
        <v>1007</v>
      </c>
      <c r="N79" s="92">
        <v>1081</v>
      </c>
      <c r="O79" s="93">
        <f>IF(N79/M79&gt;=1,100)</f>
        <v>100</v>
      </c>
      <c r="P79" s="124"/>
      <c r="Q79" s="86"/>
    </row>
    <row r="80" spans="1:17" ht="78.75">
      <c r="A80" s="95"/>
      <c r="B80" s="120"/>
      <c r="C80" s="122"/>
      <c r="D80" s="120"/>
      <c r="E80" s="122"/>
      <c r="F80" s="120"/>
      <c r="G80" s="122"/>
      <c r="H80" s="120"/>
      <c r="I80" s="209"/>
      <c r="J80" s="206" t="s">
        <v>432</v>
      </c>
      <c r="K80" s="84" t="s">
        <v>433</v>
      </c>
      <c r="L80" s="91" t="s">
        <v>350</v>
      </c>
      <c r="M80" s="92">
        <v>670</v>
      </c>
      <c r="N80" s="92">
        <v>674</v>
      </c>
      <c r="O80" s="93">
        <f>IF((N80/M80*100)&gt;1,100)</f>
        <v>100</v>
      </c>
      <c r="P80" s="124"/>
      <c r="Q80" s="84"/>
    </row>
    <row r="81" spans="1:17" ht="47.25">
      <c r="A81" s="95"/>
      <c r="B81" s="120"/>
      <c r="C81" s="122"/>
      <c r="D81" s="120"/>
      <c r="E81" s="122"/>
      <c r="F81" s="120"/>
      <c r="G81" s="122"/>
      <c r="H81" s="120"/>
      <c r="I81" s="209"/>
      <c r="J81" s="206" t="s">
        <v>434</v>
      </c>
      <c r="K81" s="84" t="s">
        <v>435</v>
      </c>
      <c r="L81" s="91" t="s">
        <v>350</v>
      </c>
      <c r="M81" s="92">
        <v>2215</v>
      </c>
      <c r="N81" s="92">
        <v>2233</v>
      </c>
      <c r="O81" s="93">
        <f>IF(N81/M81&gt;=1,100)</f>
        <v>100</v>
      </c>
      <c r="P81" s="124"/>
      <c r="Q81" s="91"/>
    </row>
    <row r="82" spans="1:17" ht="78.75">
      <c r="A82" s="95"/>
      <c r="B82" s="120"/>
      <c r="C82" s="122"/>
      <c r="D82" s="120"/>
      <c r="E82" s="122"/>
      <c r="F82" s="120"/>
      <c r="G82" s="122"/>
      <c r="H82" s="120"/>
      <c r="I82" s="209"/>
      <c r="J82" s="206" t="s">
        <v>436</v>
      </c>
      <c r="K82" s="84" t="s">
        <v>437</v>
      </c>
      <c r="L82" s="91" t="s">
        <v>350</v>
      </c>
      <c r="M82" s="92">
        <v>2072</v>
      </c>
      <c r="N82" s="92">
        <v>2087</v>
      </c>
      <c r="O82" s="93">
        <f>IF(N82/M82&gt;=1,100)</f>
        <v>100</v>
      </c>
      <c r="P82" s="124"/>
      <c r="Q82" s="86"/>
    </row>
    <row r="83" spans="1:17" ht="78.75">
      <c r="A83" s="95"/>
      <c r="B83" s="120"/>
      <c r="C83" s="122"/>
      <c r="D83" s="120"/>
      <c r="E83" s="122"/>
      <c r="F83" s="120"/>
      <c r="G83" s="122"/>
      <c r="H83" s="120"/>
      <c r="I83" s="209"/>
      <c r="J83" s="206" t="s">
        <v>438</v>
      </c>
      <c r="K83" s="84" t="s">
        <v>439</v>
      </c>
      <c r="L83" s="91" t="s">
        <v>350</v>
      </c>
      <c r="M83" s="92">
        <v>3600</v>
      </c>
      <c r="N83" s="92">
        <v>2740</v>
      </c>
      <c r="O83" s="94">
        <f t="shared" ref="O83:O86" si="7">N83/M83*100</f>
        <v>76.111111111111114</v>
      </c>
      <c r="P83" s="124"/>
      <c r="Q83" s="84" t="s">
        <v>440</v>
      </c>
    </row>
    <row r="84" spans="1:17" ht="299.25">
      <c r="A84" s="95"/>
      <c r="B84" s="120"/>
      <c r="C84" s="122"/>
      <c r="D84" s="120"/>
      <c r="E84" s="122"/>
      <c r="F84" s="120"/>
      <c r="G84" s="122"/>
      <c r="H84" s="120"/>
      <c r="I84" s="209"/>
      <c r="J84" s="206" t="s">
        <v>441</v>
      </c>
      <c r="K84" s="84" t="s">
        <v>442</v>
      </c>
      <c r="L84" s="91" t="s">
        <v>350</v>
      </c>
      <c r="M84" s="92">
        <v>16000</v>
      </c>
      <c r="N84" s="92">
        <v>46591</v>
      </c>
      <c r="O84" s="93">
        <f>IF(N84/M84&gt;1,100)</f>
        <v>100</v>
      </c>
      <c r="P84" s="124"/>
      <c r="Q84" s="84" t="s">
        <v>443</v>
      </c>
    </row>
    <row r="85" spans="1:17" ht="78.75">
      <c r="A85" s="95"/>
      <c r="B85" s="120"/>
      <c r="C85" s="122"/>
      <c r="D85" s="120"/>
      <c r="E85" s="122"/>
      <c r="F85" s="120"/>
      <c r="G85" s="122"/>
      <c r="H85" s="120"/>
      <c r="I85" s="209"/>
      <c r="J85" s="206" t="s">
        <v>444</v>
      </c>
      <c r="K85" s="84" t="s">
        <v>445</v>
      </c>
      <c r="L85" s="91" t="s">
        <v>446</v>
      </c>
      <c r="M85" s="92">
        <v>10500</v>
      </c>
      <c r="N85" s="92">
        <v>4419</v>
      </c>
      <c r="O85" s="94">
        <f t="shared" si="7"/>
        <v>42.085714285714289</v>
      </c>
      <c r="P85" s="124"/>
      <c r="Q85" s="84" t="s">
        <v>447</v>
      </c>
    </row>
    <row r="86" spans="1:17" ht="47.25">
      <c r="A86" s="95"/>
      <c r="B86" s="120"/>
      <c r="C86" s="122"/>
      <c r="D86" s="120"/>
      <c r="E86" s="122"/>
      <c r="F86" s="120"/>
      <c r="G86" s="122"/>
      <c r="H86" s="120"/>
      <c r="I86" s="209"/>
      <c r="J86" s="206" t="s">
        <v>448</v>
      </c>
      <c r="K86" s="84" t="s">
        <v>449</v>
      </c>
      <c r="L86" s="91" t="s">
        <v>350</v>
      </c>
      <c r="M86" s="92">
        <v>164000</v>
      </c>
      <c r="N86" s="92">
        <v>162827</v>
      </c>
      <c r="O86" s="94">
        <f t="shared" si="7"/>
        <v>99.284756097560972</v>
      </c>
      <c r="P86" s="124"/>
      <c r="Q86" s="91"/>
    </row>
    <row r="87" spans="1:17" ht="126">
      <c r="A87" s="95"/>
      <c r="B87" s="120"/>
      <c r="C87" s="122"/>
      <c r="D87" s="120"/>
      <c r="E87" s="122"/>
      <c r="F87" s="120"/>
      <c r="G87" s="122"/>
      <c r="H87" s="120"/>
      <c r="I87" s="209"/>
      <c r="J87" s="206" t="s">
        <v>450</v>
      </c>
      <c r="K87" s="84" t="s">
        <v>451</v>
      </c>
      <c r="L87" s="91" t="s">
        <v>350</v>
      </c>
      <c r="M87" s="92">
        <v>18000</v>
      </c>
      <c r="N87" s="92">
        <v>29358</v>
      </c>
      <c r="O87" s="93">
        <f t="shared" ref="O87:O89" si="8">IF(N87/M87&gt;1,100)</f>
        <v>100</v>
      </c>
      <c r="P87" s="124"/>
      <c r="Q87" s="84" t="s">
        <v>452</v>
      </c>
    </row>
    <row r="88" spans="1:17" ht="157.5">
      <c r="A88" s="95"/>
      <c r="B88" s="120"/>
      <c r="C88" s="122"/>
      <c r="D88" s="120"/>
      <c r="E88" s="122"/>
      <c r="F88" s="120"/>
      <c r="G88" s="122"/>
      <c r="H88" s="120"/>
      <c r="I88" s="209"/>
      <c r="J88" s="206" t="s">
        <v>453</v>
      </c>
      <c r="K88" s="84" t="s">
        <v>451</v>
      </c>
      <c r="L88" s="91" t="s">
        <v>350</v>
      </c>
      <c r="M88" s="92">
        <v>1500</v>
      </c>
      <c r="N88" s="92">
        <v>5277</v>
      </c>
      <c r="O88" s="93">
        <f t="shared" si="8"/>
        <v>100</v>
      </c>
      <c r="P88" s="124"/>
      <c r="Q88" s="84" t="s">
        <v>454</v>
      </c>
    </row>
    <row r="89" spans="1:17" ht="141.75">
      <c r="A89" s="95"/>
      <c r="B89" s="120"/>
      <c r="C89" s="122"/>
      <c r="D89" s="120"/>
      <c r="E89" s="122"/>
      <c r="F89" s="120"/>
      <c r="G89" s="122"/>
      <c r="H89" s="120"/>
      <c r="I89" s="209"/>
      <c r="J89" s="206" t="s">
        <v>455</v>
      </c>
      <c r="K89" s="84" t="s">
        <v>451</v>
      </c>
      <c r="L89" s="91" t="s">
        <v>350</v>
      </c>
      <c r="M89" s="92">
        <v>1100</v>
      </c>
      <c r="N89" s="92">
        <v>17415</v>
      </c>
      <c r="O89" s="93">
        <f t="shared" si="8"/>
        <v>100</v>
      </c>
      <c r="P89" s="124"/>
      <c r="Q89" s="84" t="s">
        <v>456</v>
      </c>
    </row>
    <row r="90" spans="1:17" ht="126">
      <c r="A90" s="95"/>
      <c r="B90" s="120"/>
      <c r="C90" s="122"/>
      <c r="D90" s="120"/>
      <c r="E90" s="122"/>
      <c r="F90" s="120"/>
      <c r="G90" s="122"/>
      <c r="H90" s="120"/>
      <c r="I90" s="209"/>
      <c r="J90" s="206" t="s">
        <v>457</v>
      </c>
      <c r="K90" s="84" t="s">
        <v>458</v>
      </c>
      <c r="L90" s="91" t="s">
        <v>350</v>
      </c>
      <c r="M90" s="92">
        <v>1200</v>
      </c>
      <c r="N90" s="92">
        <v>3682</v>
      </c>
      <c r="O90" s="93">
        <f>IF(N90/M90&gt;1,100)</f>
        <v>100</v>
      </c>
      <c r="P90" s="124"/>
      <c r="Q90" s="84" t="s">
        <v>459</v>
      </c>
    </row>
    <row r="91" spans="1:17" ht="47.25">
      <c r="A91" s="95"/>
      <c r="B91" s="120"/>
      <c r="C91" s="122"/>
      <c r="D91" s="120"/>
      <c r="E91" s="122"/>
      <c r="F91" s="120"/>
      <c r="G91" s="122"/>
      <c r="H91" s="120"/>
      <c r="I91" s="209"/>
      <c r="J91" s="206" t="s">
        <v>460</v>
      </c>
      <c r="K91" s="84" t="s">
        <v>461</v>
      </c>
      <c r="L91" s="91" t="s">
        <v>350</v>
      </c>
      <c r="M91" s="92">
        <v>2</v>
      </c>
      <c r="N91" s="92">
        <v>2</v>
      </c>
      <c r="O91" s="93">
        <f>IF(N91/M91&gt;=1,100)</f>
        <v>100</v>
      </c>
      <c r="P91" s="124"/>
      <c r="Q91" s="91"/>
    </row>
    <row r="92" spans="1:17" ht="126">
      <c r="A92" s="95"/>
      <c r="B92" s="120"/>
      <c r="C92" s="122"/>
      <c r="D92" s="120"/>
      <c r="E92" s="122"/>
      <c r="F92" s="120"/>
      <c r="G92" s="122"/>
      <c r="H92" s="120"/>
      <c r="I92" s="209"/>
      <c r="J92" s="206" t="s">
        <v>462</v>
      </c>
      <c r="K92" s="84" t="s">
        <v>463</v>
      </c>
      <c r="L92" s="91" t="s">
        <v>350</v>
      </c>
      <c r="M92" s="92">
        <v>7</v>
      </c>
      <c r="N92" s="92">
        <v>4</v>
      </c>
      <c r="O92" s="93">
        <f>IF((N92/M92*100)&gt;1,100)</f>
        <v>100</v>
      </c>
      <c r="P92" s="124"/>
      <c r="Q92" s="86" t="s">
        <v>464</v>
      </c>
    </row>
    <row r="93" spans="1:17" ht="409.5">
      <c r="A93" s="95"/>
      <c r="B93" s="120"/>
      <c r="C93" s="122"/>
      <c r="D93" s="126"/>
      <c r="E93" s="129"/>
      <c r="F93" s="126"/>
      <c r="G93" s="129"/>
      <c r="H93" s="126"/>
      <c r="I93" s="211"/>
      <c r="J93" s="207" t="s">
        <v>465</v>
      </c>
      <c r="K93" s="86" t="s">
        <v>466</v>
      </c>
      <c r="L93" s="91" t="s">
        <v>350</v>
      </c>
      <c r="M93" s="92">
        <v>7</v>
      </c>
      <c r="N93" s="96">
        <v>7</v>
      </c>
      <c r="O93" s="94">
        <f t="shared" ref="O93" si="9">N93/M93*100</f>
        <v>100</v>
      </c>
      <c r="P93" s="124"/>
      <c r="Q93" s="91"/>
    </row>
    <row r="94" spans="1:17" ht="63">
      <c r="A94" s="344" t="s">
        <v>467</v>
      </c>
      <c r="B94" s="86" t="s">
        <v>468</v>
      </c>
      <c r="C94" s="344" t="s">
        <v>469</v>
      </c>
      <c r="D94" s="84" t="s">
        <v>470</v>
      </c>
      <c r="E94" s="101">
        <f>E95+E96+E97+E98+E99</f>
        <v>21882.799999999999</v>
      </c>
      <c r="F94" s="101">
        <f>F95+F96+F97+F98+F99</f>
        <v>21457.100000000002</v>
      </c>
      <c r="G94" s="86" t="s">
        <v>208</v>
      </c>
      <c r="H94" s="87">
        <f>F94/E94*100</f>
        <v>98.054636518178668</v>
      </c>
      <c r="I94" s="354"/>
      <c r="J94" s="355"/>
      <c r="K94" s="355"/>
      <c r="L94" s="355"/>
      <c r="M94" s="355"/>
      <c r="N94" s="355"/>
      <c r="O94" s="355"/>
      <c r="P94" s="355"/>
      <c r="Q94" s="356"/>
    </row>
    <row r="95" spans="1:17" ht="110.25">
      <c r="A95" s="351"/>
      <c r="B95" s="132"/>
      <c r="C95" s="352"/>
      <c r="D95" s="97" t="s">
        <v>191</v>
      </c>
      <c r="E95" s="98">
        <v>5237.2</v>
      </c>
      <c r="F95" s="98">
        <v>5237.1000000000004</v>
      </c>
      <c r="G95" s="84" t="s">
        <v>208</v>
      </c>
      <c r="H95" s="93">
        <f>F95/E95*100</f>
        <v>99.998090582754145</v>
      </c>
      <c r="I95" s="84"/>
      <c r="J95" s="84" t="s">
        <v>471</v>
      </c>
      <c r="K95" s="84" t="s">
        <v>472</v>
      </c>
      <c r="L95" s="91" t="s">
        <v>350</v>
      </c>
      <c r="M95" s="91">
        <v>26</v>
      </c>
      <c r="N95" s="91">
        <v>26</v>
      </c>
      <c r="O95" s="93">
        <f>IF((N95/M95*100)&gt;1,100)</f>
        <v>100</v>
      </c>
      <c r="P95" s="357">
        <f>(O95+O96+O97+O98+O99)/5</f>
        <v>100</v>
      </c>
      <c r="Q95" s="84"/>
    </row>
    <row r="96" spans="1:17" ht="126">
      <c r="A96" s="351"/>
      <c r="B96" s="132"/>
      <c r="C96" s="352"/>
      <c r="D96" s="97" t="s">
        <v>193</v>
      </c>
      <c r="E96" s="98">
        <v>7561.7</v>
      </c>
      <c r="F96" s="98">
        <v>7136.3</v>
      </c>
      <c r="G96" s="84" t="s">
        <v>208</v>
      </c>
      <c r="H96" s="93">
        <f t="shared" ref="H96:H103" si="10">F96/E96*100</f>
        <v>94.374280915667114</v>
      </c>
      <c r="I96" s="84" t="s">
        <v>473</v>
      </c>
      <c r="J96" s="84" t="s">
        <v>474</v>
      </c>
      <c r="K96" s="84" t="s">
        <v>475</v>
      </c>
      <c r="L96" s="91" t="s">
        <v>350</v>
      </c>
      <c r="M96" s="91">
        <v>33</v>
      </c>
      <c r="N96" s="91">
        <v>33</v>
      </c>
      <c r="O96" s="93">
        <f t="shared" ref="O96:O100" si="11">N96/M96*100</f>
        <v>100</v>
      </c>
      <c r="P96" s="357"/>
      <c r="Q96" s="84"/>
    </row>
    <row r="97" spans="1:17" ht="110.25">
      <c r="A97" s="351"/>
      <c r="B97" s="132"/>
      <c r="C97" s="352"/>
      <c r="D97" s="97" t="s">
        <v>198</v>
      </c>
      <c r="E97" s="98">
        <v>2582.6999999999998</v>
      </c>
      <c r="F97" s="98">
        <v>2582.6</v>
      </c>
      <c r="G97" s="84" t="s">
        <v>208</v>
      </c>
      <c r="H97" s="93">
        <f t="shared" si="10"/>
        <v>99.9961280830139</v>
      </c>
      <c r="I97" s="84"/>
      <c r="J97" s="84" t="s">
        <v>471</v>
      </c>
      <c r="K97" s="84" t="s">
        <v>472</v>
      </c>
      <c r="L97" s="91" t="s">
        <v>350</v>
      </c>
      <c r="M97" s="91">
        <v>13</v>
      </c>
      <c r="N97" s="91">
        <v>13</v>
      </c>
      <c r="O97" s="93">
        <f t="shared" si="11"/>
        <v>100</v>
      </c>
      <c r="P97" s="357"/>
      <c r="Q97" s="84"/>
    </row>
    <row r="98" spans="1:17" ht="110.25">
      <c r="A98" s="351"/>
      <c r="B98" s="132"/>
      <c r="C98" s="352"/>
      <c r="D98" s="97" t="s">
        <v>197</v>
      </c>
      <c r="E98" s="98">
        <v>4307.2</v>
      </c>
      <c r="F98" s="98">
        <v>4307.1000000000004</v>
      </c>
      <c r="G98" s="84" t="s">
        <v>208</v>
      </c>
      <c r="H98" s="93">
        <f t="shared" si="10"/>
        <v>99.997678306092141</v>
      </c>
      <c r="I98" s="84"/>
      <c r="J98" s="84" t="s">
        <v>471</v>
      </c>
      <c r="K98" s="84" t="s">
        <v>472</v>
      </c>
      <c r="L98" s="91" t="s">
        <v>350</v>
      </c>
      <c r="M98" s="91">
        <v>22</v>
      </c>
      <c r="N98" s="91">
        <v>22</v>
      </c>
      <c r="O98" s="93">
        <f t="shared" si="11"/>
        <v>100</v>
      </c>
      <c r="P98" s="357"/>
      <c r="Q98" s="84"/>
    </row>
    <row r="99" spans="1:17" ht="110.25">
      <c r="A99" s="345"/>
      <c r="B99" s="162"/>
      <c r="C99" s="353"/>
      <c r="D99" s="97" t="s">
        <v>199</v>
      </c>
      <c r="E99" s="98">
        <v>2194</v>
      </c>
      <c r="F99" s="98">
        <v>2194</v>
      </c>
      <c r="G99" s="84" t="s">
        <v>208</v>
      </c>
      <c r="H99" s="93">
        <f t="shared" si="10"/>
        <v>100</v>
      </c>
      <c r="I99" s="91"/>
      <c r="J99" s="84" t="s">
        <v>471</v>
      </c>
      <c r="K99" s="84" t="s">
        <v>472</v>
      </c>
      <c r="L99" s="91" t="s">
        <v>350</v>
      </c>
      <c r="M99" s="91">
        <v>11</v>
      </c>
      <c r="N99" s="91">
        <v>11</v>
      </c>
      <c r="O99" s="93">
        <f t="shared" si="11"/>
        <v>100</v>
      </c>
      <c r="P99" s="357"/>
      <c r="Q99" s="84"/>
    </row>
    <row r="100" spans="1:17" ht="126">
      <c r="A100" s="344" t="s">
        <v>476</v>
      </c>
      <c r="B100" s="86" t="s">
        <v>477</v>
      </c>
      <c r="C100" s="224" t="s">
        <v>478</v>
      </c>
      <c r="D100" s="84" t="s">
        <v>189</v>
      </c>
      <c r="E100" s="99">
        <v>489.5</v>
      </c>
      <c r="F100" s="85">
        <v>489.46749999999997</v>
      </c>
      <c r="G100" s="84" t="s">
        <v>208</v>
      </c>
      <c r="H100" s="93">
        <f t="shared" si="10"/>
        <v>99.99336057201225</v>
      </c>
      <c r="I100" s="91"/>
      <c r="J100" s="84" t="s">
        <v>479</v>
      </c>
      <c r="K100" s="86" t="s">
        <v>472</v>
      </c>
      <c r="L100" s="100" t="s">
        <v>350</v>
      </c>
      <c r="M100" s="91">
        <v>1</v>
      </c>
      <c r="N100" s="91">
        <v>1</v>
      </c>
      <c r="O100" s="94">
        <f t="shared" si="11"/>
        <v>100</v>
      </c>
      <c r="P100" s="94">
        <f>SUM(O100:O131)/5</f>
        <v>572.30769230769226</v>
      </c>
      <c r="Q100" s="84"/>
    </row>
    <row r="101" spans="1:17" ht="63">
      <c r="A101" s="352"/>
      <c r="B101" s="268" t="s">
        <v>480</v>
      </c>
      <c r="C101" s="88" t="s">
        <v>481</v>
      </c>
      <c r="D101" s="84" t="s">
        <v>470</v>
      </c>
      <c r="E101" s="101">
        <f>E102+E103+E105+E106+E107+E111+E113+E115+E116+E117+E119+E121+E124+E126</f>
        <v>56671.799999999996</v>
      </c>
      <c r="F101" s="101">
        <f>F102+F103+F105+F106+F107+F111+F113+F115+F116+F117+F119+F121+F124+F126</f>
        <v>54730.7</v>
      </c>
      <c r="G101" s="86" t="s">
        <v>208</v>
      </c>
      <c r="H101" s="87">
        <f t="shared" si="10"/>
        <v>96.574839690992704</v>
      </c>
      <c r="I101" s="358"/>
      <c r="J101" s="359"/>
      <c r="K101" s="359"/>
      <c r="L101" s="359"/>
      <c r="M101" s="359"/>
      <c r="N101" s="359"/>
      <c r="O101" s="359"/>
      <c r="P101" s="359"/>
      <c r="Q101" s="360"/>
    </row>
    <row r="102" spans="1:17" ht="252">
      <c r="A102" s="352"/>
      <c r="B102" s="269"/>
      <c r="C102" s="95"/>
      <c r="D102" s="86" t="s">
        <v>482</v>
      </c>
      <c r="E102" s="101">
        <v>1836.6</v>
      </c>
      <c r="F102" s="101">
        <v>0</v>
      </c>
      <c r="G102" s="84" t="s">
        <v>208</v>
      </c>
      <c r="H102" s="87">
        <f t="shared" si="10"/>
        <v>0</v>
      </c>
      <c r="I102" s="84" t="s">
        <v>483</v>
      </c>
      <c r="J102" s="84" t="s">
        <v>484</v>
      </c>
      <c r="K102" s="84" t="s">
        <v>485</v>
      </c>
      <c r="L102" s="100" t="s">
        <v>350</v>
      </c>
      <c r="M102" s="91">
        <v>1</v>
      </c>
      <c r="N102" s="91">
        <v>0</v>
      </c>
      <c r="O102" s="91">
        <f t="shared" ref="O102:O105" si="12">N102/M102*100</f>
        <v>0</v>
      </c>
      <c r="P102" s="91">
        <f>O102</f>
        <v>0</v>
      </c>
      <c r="Q102" s="84" t="s">
        <v>483</v>
      </c>
    </row>
    <row r="103" spans="1:17" ht="94.5">
      <c r="A103" s="352"/>
      <c r="B103" s="269"/>
      <c r="C103" s="120"/>
      <c r="D103" s="268" t="s">
        <v>486</v>
      </c>
      <c r="E103" s="361">
        <v>2884.1</v>
      </c>
      <c r="F103" s="361">
        <v>2875.2</v>
      </c>
      <c r="G103" s="268" t="s">
        <v>208</v>
      </c>
      <c r="H103" s="349">
        <f t="shared" si="10"/>
        <v>99.691411532193754</v>
      </c>
      <c r="I103" s="268" t="s">
        <v>487</v>
      </c>
      <c r="J103" s="268" t="s">
        <v>484</v>
      </c>
      <c r="K103" s="84" t="s">
        <v>485</v>
      </c>
      <c r="L103" s="100" t="s">
        <v>350</v>
      </c>
      <c r="M103" s="91">
        <v>3</v>
      </c>
      <c r="N103" s="91">
        <v>3</v>
      </c>
      <c r="O103" s="94">
        <f t="shared" si="12"/>
        <v>100</v>
      </c>
      <c r="P103" s="349">
        <f>(O103+O104)/2</f>
        <v>100</v>
      </c>
      <c r="Q103" s="268"/>
    </row>
    <row r="104" spans="1:17" ht="78.75">
      <c r="A104" s="352"/>
      <c r="B104" s="269"/>
      <c r="C104" s="120"/>
      <c r="D104" s="270"/>
      <c r="E104" s="362"/>
      <c r="F104" s="362"/>
      <c r="G104" s="270"/>
      <c r="H104" s="350"/>
      <c r="I104" s="270"/>
      <c r="J104" s="270"/>
      <c r="K104" s="84" t="s">
        <v>488</v>
      </c>
      <c r="L104" s="100" t="s">
        <v>350</v>
      </c>
      <c r="M104" s="91">
        <v>4</v>
      </c>
      <c r="N104" s="91">
        <v>4</v>
      </c>
      <c r="O104" s="94">
        <f t="shared" si="12"/>
        <v>100</v>
      </c>
      <c r="P104" s="350"/>
      <c r="Q104" s="270"/>
    </row>
    <row r="105" spans="1:17" ht="220.5">
      <c r="A105" s="352"/>
      <c r="B105" s="269"/>
      <c r="C105" s="120"/>
      <c r="D105" s="86" t="s">
        <v>186</v>
      </c>
      <c r="E105" s="101">
        <v>733.1</v>
      </c>
      <c r="F105" s="101">
        <v>733</v>
      </c>
      <c r="G105" s="86" t="s">
        <v>208</v>
      </c>
      <c r="H105" s="87">
        <f t="shared" ref="H105:H107" si="13">F105/E105*100</f>
        <v>99.986359296139682</v>
      </c>
      <c r="I105" s="86"/>
      <c r="J105" s="86" t="s">
        <v>484</v>
      </c>
      <c r="K105" s="84" t="s">
        <v>489</v>
      </c>
      <c r="L105" s="100" t="s">
        <v>350</v>
      </c>
      <c r="M105" s="91">
        <v>1</v>
      </c>
      <c r="N105" s="91">
        <v>1</v>
      </c>
      <c r="O105" s="94">
        <f t="shared" si="12"/>
        <v>100</v>
      </c>
      <c r="P105" s="87">
        <f>O105</f>
        <v>100</v>
      </c>
      <c r="Q105" s="84"/>
    </row>
    <row r="106" spans="1:17" ht="220.5">
      <c r="A106" s="352"/>
      <c r="B106" s="269"/>
      <c r="C106" s="120"/>
      <c r="D106" s="86" t="s">
        <v>187</v>
      </c>
      <c r="E106" s="98">
        <v>6994.2</v>
      </c>
      <c r="F106" s="98">
        <v>6994.1</v>
      </c>
      <c r="G106" s="84" t="s">
        <v>208</v>
      </c>
      <c r="H106" s="87">
        <f t="shared" si="13"/>
        <v>99.99857024391639</v>
      </c>
      <c r="I106" s="91"/>
      <c r="J106" s="84" t="s">
        <v>484</v>
      </c>
      <c r="K106" s="84" t="s">
        <v>489</v>
      </c>
      <c r="L106" s="100" t="s">
        <v>350</v>
      </c>
      <c r="M106" s="91">
        <v>4</v>
      </c>
      <c r="N106" s="91">
        <v>4</v>
      </c>
      <c r="O106" s="93">
        <f>IF((N106/M106*100)&gt;1,100)</f>
        <v>100</v>
      </c>
      <c r="P106" s="93">
        <f>O106</f>
        <v>100</v>
      </c>
      <c r="Q106" s="84"/>
    </row>
    <row r="107" spans="1:17" ht="157.5">
      <c r="A107" s="352"/>
      <c r="B107" s="269"/>
      <c r="C107" s="120"/>
      <c r="D107" s="268" t="s">
        <v>189</v>
      </c>
      <c r="E107" s="361">
        <v>13290.3</v>
      </c>
      <c r="F107" s="361">
        <v>13290.2</v>
      </c>
      <c r="G107" s="268" t="s">
        <v>208</v>
      </c>
      <c r="H107" s="349">
        <f t="shared" si="13"/>
        <v>99.99924757153714</v>
      </c>
      <c r="I107" s="346"/>
      <c r="J107" s="268" t="s">
        <v>484</v>
      </c>
      <c r="K107" s="84" t="s">
        <v>490</v>
      </c>
      <c r="L107" s="100" t="s">
        <v>350</v>
      </c>
      <c r="M107" s="91">
        <v>4</v>
      </c>
      <c r="N107" s="91">
        <v>4</v>
      </c>
      <c r="O107" s="93">
        <f>IF((N107/M107*100)&gt;1,100)</f>
        <v>100</v>
      </c>
      <c r="P107" s="349">
        <f>(O107+O108+O109+O110)/4</f>
        <v>100</v>
      </c>
      <c r="Q107" s="268"/>
    </row>
    <row r="108" spans="1:17" ht="157.5">
      <c r="A108" s="352"/>
      <c r="B108" s="269"/>
      <c r="C108" s="120"/>
      <c r="D108" s="269"/>
      <c r="E108" s="364"/>
      <c r="F108" s="364"/>
      <c r="G108" s="269"/>
      <c r="H108" s="363"/>
      <c r="I108" s="351"/>
      <c r="J108" s="269"/>
      <c r="K108" s="84" t="s">
        <v>491</v>
      </c>
      <c r="L108" s="100" t="s">
        <v>350</v>
      </c>
      <c r="M108" s="91">
        <v>1</v>
      </c>
      <c r="N108" s="91">
        <v>1</v>
      </c>
      <c r="O108" s="94">
        <f t="shared" ref="O108:O122" si="14">N108/M108*100</f>
        <v>100</v>
      </c>
      <c r="P108" s="363"/>
      <c r="Q108" s="269"/>
    </row>
    <row r="109" spans="1:17" ht="110.25">
      <c r="A109" s="352"/>
      <c r="B109" s="269"/>
      <c r="C109" s="120"/>
      <c r="D109" s="269"/>
      <c r="E109" s="364"/>
      <c r="F109" s="364"/>
      <c r="G109" s="269"/>
      <c r="H109" s="363"/>
      <c r="I109" s="351"/>
      <c r="J109" s="269"/>
      <c r="K109" s="84" t="s">
        <v>492</v>
      </c>
      <c r="L109" s="100" t="s">
        <v>350</v>
      </c>
      <c r="M109" s="91">
        <v>3</v>
      </c>
      <c r="N109" s="91">
        <v>3</v>
      </c>
      <c r="O109" s="94">
        <f t="shared" si="14"/>
        <v>100</v>
      </c>
      <c r="P109" s="363"/>
      <c r="Q109" s="269"/>
    </row>
    <row r="110" spans="1:17" ht="126">
      <c r="A110" s="352"/>
      <c r="B110" s="269"/>
      <c r="C110" s="120"/>
      <c r="D110" s="270"/>
      <c r="E110" s="362"/>
      <c r="F110" s="362"/>
      <c r="G110" s="270"/>
      <c r="H110" s="350"/>
      <c r="I110" s="345"/>
      <c r="J110" s="270"/>
      <c r="K110" s="84" t="s">
        <v>493</v>
      </c>
      <c r="L110" s="100" t="s">
        <v>350</v>
      </c>
      <c r="M110" s="91">
        <v>1</v>
      </c>
      <c r="N110" s="91">
        <v>1</v>
      </c>
      <c r="O110" s="94">
        <f t="shared" si="14"/>
        <v>100</v>
      </c>
      <c r="P110" s="350"/>
      <c r="Q110" s="270"/>
    </row>
    <row r="111" spans="1:17" ht="110.25">
      <c r="A111" s="352"/>
      <c r="B111" s="269"/>
      <c r="C111" s="120"/>
      <c r="D111" s="268" t="s">
        <v>191</v>
      </c>
      <c r="E111" s="361">
        <v>1487.1</v>
      </c>
      <c r="F111" s="361">
        <v>1487.1</v>
      </c>
      <c r="G111" s="268" t="s">
        <v>208</v>
      </c>
      <c r="H111" s="349">
        <f t="shared" ref="H111:H121" si="15">F111/E111*100</f>
        <v>100</v>
      </c>
      <c r="I111" s="346"/>
      <c r="J111" s="268" t="s">
        <v>484</v>
      </c>
      <c r="K111" s="84" t="s">
        <v>494</v>
      </c>
      <c r="L111" s="100" t="s">
        <v>350</v>
      </c>
      <c r="M111" s="91">
        <v>1</v>
      </c>
      <c r="N111" s="91">
        <v>1</v>
      </c>
      <c r="O111" s="94">
        <f t="shared" si="14"/>
        <v>100</v>
      </c>
      <c r="P111" s="349">
        <f>(O111+O112)/2</f>
        <v>100</v>
      </c>
      <c r="Q111" s="268"/>
    </row>
    <row r="112" spans="1:17" ht="141.75">
      <c r="A112" s="352"/>
      <c r="B112" s="269"/>
      <c r="C112" s="120"/>
      <c r="D112" s="270"/>
      <c r="E112" s="362"/>
      <c r="F112" s="362"/>
      <c r="G112" s="270"/>
      <c r="H112" s="350"/>
      <c r="I112" s="345"/>
      <c r="J112" s="270"/>
      <c r="K112" s="84" t="s">
        <v>495</v>
      </c>
      <c r="L112" s="100" t="s">
        <v>350</v>
      </c>
      <c r="M112" s="91">
        <v>7</v>
      </c>
      <c r="N112" s="91">
        <v>7</v>
      </c>
      <c r="O112" s="94">
        <f t="shared" si="14"/>
        <v>100</v>
      </c>
      <c r="P112" s="350"/>
      <c r="Q112" s="270"/>
    </row>
    <row r="113" spans="1:17" ht="94.5">
      <c r="A113" s="352"/>
      <c r="B113" s="269"/>
      <c r="C113" s="120"/>
      <c r="D113" s="268" t="s">
        <v>192</v>
      </c>
      <c r="E113" s="361">
        <v>285.39999999999998</v>
      </c>
      <c r="F113" s="361">
        <v>285.3</v>
      </c>
      <c r="G113" s="268" t="s">
        <v>208</v>
      </c>
      <c r="H113" s="349">
        <f t="shared" si="15"/>
        <v>99.96496145760338</v>
      </c>
      <c r="I113" s="346"/>
      <c r="J113" s="268" t="s">
        <v>484</v>
      </c>
      <c r="K113" s="84" t="s">
        <v>485</v>
      </c>
      <c r="L113" s="100" t="s">
        <v>350</v>
      </c>
      <c r="M113" s="91">
        <v>2</v>
      </c>
      <c r="N113" s="91">
        <v>2</v>
      </c>
      <c r="O113" s="94">
        <f t="shared" si="14"/>
        <v>100</v>
      </c>
      <c r="P113" s="349">
        <f>O113</f>
        <v>100</v>
      </c>
      <c r="Q113" s="84"/>
    </row>
    <row r="114" spans="1:17" ht="78.75">
      <c r="A114" s="352"/>
      <c r="B114" s="269"/>
      <c r="C114" s="120"/>
      <c r="D114" s="270"/>
      <c r="E114" s="362"/>
      <c r="F114" s="362"/>
      <c r="G114" s="270"/>
      <c r="H114" s="350"/>
      <c r="I114" s="345"/>
      <c r="J114" s="270"/>
      <c r="K114" s="84" t="s">
        <v>488</v>
      </c>
      <c r="L114" s="100" t="s">
        <v>350</v>
      </c>
      <c r="M114" s="91">
        <v>2</v>
      </c>
      <c r="N114" s="91">
        <v>2</v>
      </c>
      <c r="O114" s="94">
        <f t="shared" si="14"/>
        <v>100</v>
      </c>
      <c r="P114" s="350"/>
      <c r="Q114" s="84"/>
    </row>
    <row r="115" spans="1:17" ht="141.75">
      <c r="A115" s="352"/>
      <c r="B115" s="269"/>
      <c r="C115" s="120"/>
      <c r="D115" s="86" t="s">
        <v>193</v>
      </c>
      <c r="E115" s="98">
        <v>1123.3</v>
      </c>
      <c r="F115" s="98">
        <v>1028.8</v>
      </c>
      <c r="G115" s="86" t="s">
        <v>208</v>
      </c>
      <c r="H115" s="87">
        <f t="shared" si="15"/>
        <v>91.587287456601089</v>
      </c>
      <c r="I115" s="84" t="s">
        <v>496</v>
      </c>
      <c r="J115" s="86" t="s">
        <v>484</v>
      </c>
      <c r="K115" s="84" t="s">
        <v>497</v>
      </c>
      <c r="L115" s="100" t="s">
        <v>350</v>
      </c>
      <c r="M115" s="91">
        <v>1</v>
      </c>
      <c r="N115" s="91">
        <v>1</v>
      </c>
      <c r="O115" s="94">
        <f t="shared" si="14"/>
        <v>100</v>
      </c>
      <c r="P115" s="87">
        <f>O115</f>
        <v>100</v>
      </c>
      <c r="Q115" s="84"/>
    </row>
    <row r="116" spans="1:17" ht="94.5">
      <c r="A116" s="352"/>
      <c r="B116" s="269"/>
      <c r="C116" s="120"/>
      <c r="D116" s="86" t="s">
        <v>194</v>
      </c>
      <c r="E116" s="102">
        <v>4137.2</v>
      </c>
      <c r="F116" s="102">
        <v>4137</v>
      </c>
      <c r="G116" s="86" t="s">
        <v>208</v>
      </c>
      <c r="H116" s="87">
        <f t="shared" si="15"/>
        <v>99.995165812626908</v>
      </c>
      <c r="I116" s="132"/>
      <c r="J116" s="86" t="s">
        <v>484</v>
      </c>
      <c r="K116" s="84" t="s">
        <v>498</v>
      </c>
      <c r="L116" s="100" t="s">
        <v>350</v>
      </c>
      <c r="M116" s="91">
        <v>3</v>
      </c>
      <c r="N116" s="91">
        <v>3</v>
      </c>
      <c r="O116" s="94">
        <f t="shared" si="14"/>
        <v>100</v>
      </c>
      <c r="P116" s="87">
        <f>O116</f>
        <v>100</v>
      </c>
      <c r="Q116" s="84"/>
    </row>
    <row r="117" spans="1:17" ht="78.75">
      <c r="A117" s="351"/>
      <c r="B117" s="269"/>
      <c r="C117" s="120"/>
      <c r="D117" s="365" t="s">
        <v>195</v>
      </c>
      <c r="E117" s="366">
        <v>6911.5</v>
      </c>
      <c r="F117" s="366">
        <v>6911.4</v>
      </c>
      <c r="G117" s="268" t="s">
        <v>208</v>
      </c>
      <c r="H117" s="349">
        <f t="shared" si="15"/>
        <v>99.998553136077547</v>
      </c>
      <c r="I117" s="346"/>
      <c r="J117" s="268" t="s">
        <v>484</v>
      </c>
      <c r="K117" s="84" t="s">
        <v>499</v>
      </c>
      <c r="L117" s="100" t="s">
        <v>350</v>
      </c>
      <c r="M117" s="91">
        <v>13</v>
      </c>
      <c r="N117" s="91">
        <v>8</v>
      </c>
      <c r="O117" s="94">
        <f t="shared" si="14"/>
        <v>61.53846153846154</v>
      </c>
      <c r="P117" s="349">
        <f>(O117+O118)/2</f>
        <v>80.769230769230774</v>
      </c>
      <c r="Q117" s="86" t="s">
        <v>500</v>
      </c>
    </row>
    <row r="118" spans="1:17" ht="141.75">
      <c r="A118" s="351"/>
      <c r="B118" s="269"/>
      <c r="C118" s="120"/>
      <c r="D118" s="365"/>
      <c r="E118" s="366"/>
      <c r="F118" s="366"/>
      <c r="G118" s="270"/>
      <c r="H118" s="350"/>
      <c r="I118" s="345"/>
      <c r="J118" s="270"/>
      <c r="K118" s="84" t="s">
        <v>501</v>
      </c>
      <c r="L118" s="100" t="s">
        <v>350</v>
      </c>
      <c r="M118" s="91">
        <v>9</v>
      </c>
      <c r="N118" s="91">
        <v>10</v>
      </c>
      <c r="O118" s="93">
        <f>IF((N118/M118*100)&gt;1,100)</f>
        <v>100</v>
      </c>
      <c r="P118" s="350"/>
      <c r="Q118" s="86"/>
    </row>
    <row r="119" spans="1:17" ht="94.5">
      <c r="A119" s="351"/>
      <c r="B119" s="269"/>
      <c r="C119" s="120"/>
      <c r="D119" s="269" t="s">
        <v>197</v>
      </c>
      <c r="E119" s="364">
        <v>2866.3</v>
      </c>
      <c r="F119" s="364">
        <v>2866.2</v>
      </c>
      <c r="G119" s="268" t="s">
        <v>208</v>
      </c>
      <c r="H119" s="349">
        <f t="shared" si="15"/>
        <v>99.996511181662768</v>
      </c>
      <c r="I119" s="346"/>
      <c r="J119" s="268" t="s">
        <v>484</v>
      </c>
      <c r="K119" s="84" t="s">
        <v>502</v>
      </c>
      <c r="L119" s="100" t="s">
        <v>350</v>
      </c>
      <c r="M119" s="91">
        <v>5</v>
      </c>
      <c r="N119" s="91">
        <v>5</v>
      </c>
      <c r="O119" s="94">
        <f t="shared" si="14"/>
        <v>100</v>
      </c>
      <c r="P119" s="349">
        <f>(O119+O120)/2</f>
        <v>100</v>
      </c>
      <c r="Q119" s="268"/>
    </row>
    <row r="120" spans="1:17" ht="94.5">
      <c r="A120" s="351"/>
      <c r="B120" s="269"/>
      <c r="C120" s="120"/>
      <c r="D120" s="270"/>
      <c r="E120" s="362"/>
      <c r="F120" s="362"/>
      <c r="G120" s="270"/>
      <c r="H120" s="350"/>
      <c r="I120" s="345"/>
      <c r="J120" s="270"/>
      <c r="K120" s="84" t="s">
        <v>503</v>
      </c>
      <c r="L120" s="100" t="s">
        <v>350</v>
      </c>
      <c r="M120" s="91">
        <v>2</v>
      </c>
      <c r="N120" s="91">
        <v>2</v>
      </c>
      <c r="O120" s="94">
        <f t="shared" si="14"/>
        <v>100</v>
      </c>
      <c r="P120" s="350"/>
      <c r="Q120" s="270"/>
    </row>
    <row r="121" spans="1:17" ht="94.5">
      <c r="A121" s="351"/>
      <c r="B121" s="269"/>
      <c r="C121" s="120"/>
      <c r="D121" s="268" t="s">
        <v>198</v>
      </c>
      <c r="E121" s="361">
        <v>8406.6</v>
      </c>
      <c r="F121" s="361">
        <v>8406.5</v>
      </c>
      <c r="G121" s="268" t="s">
        <v>208</v>
      </c>
      <c r="H121" s="349">
        <f t="shared" si="15"/>
        <v>99.998810458449299</v>
      </c>
      <c r="I121" s="346"/>
      <c r="J121" s="268" t="s">
        <v>484</v>
      </c>
      <c r="K121" s="84" t="s">
        <v>485</v>
      </c>
      <c r="L121" s="100" t="s">
        <v>350</v>
      </c>
      <c r="M121" s="91">
        <v>4</v>
      </c>
      <c r="N121" s="91">
        <v>4</v>
      </c>
      <c r="O121" s="94">
        <f t="shared" si="14"/>
        <v>100</v>
      </c>
      <c r="P121" s="349">
        <f>(O121+O122+O123)/3</f>
        <v>100</v>
      </c>
      <c r="Q121" s="84"/>
    </row>
    <row r="122" spans="1:17" ht="94.5">
      <c r="A122" s="351"/>
      <c r="B122" s="269"/>
      <c r="C122" s="120"/>
      <c r="D122" s="269"/>
      <c r="E122" s="364"/>
      <c r="F122" s="364"/>
      <c r="G122" s="269"/>
      <c r="H122" s="363"/>
      <c r="I122" s="351"/>
      <c r="J122" s="269"/>
      <c r="K122" s="84" t="s">
        <v>504</v>
      </c>
      <c r="L122" s="100" t="s">
        <v>350</v>
      </c>
      <c r="M122" s="100">
        <v>2</v>
      </c>
      <c r="N122" s="91">
        <v>2</v>
      </c>
      <c r="O122" s="94">
        <f t="shared" si="14"/>
        <v>100</v>
      </c>
      <c r="P122" s="363"/>
      <c r="Q122" s="84"/>
    </row>
    <row r="123" spans="1:17" ht="78.75">
      <c r="A123" s="351"/>
      <c r="B123" s="269"/>
      <c r="C123" s="120"/>
      <c r="D123" s="270"/>
      <c r="E123" s="362"/>
      <c r="F123" s="362"/>
      <c r="G123" s="270"/>
      <c r="H123" s="350"/>
      <c r="I123" s="345"/>
      <c r="J123" s="270"/>
      <c r="K123" s="84" t="s">
        <v>499</v>
      </c>
      <c r="L123" s="100" t="s">
        <v>350</v>
      </c>
      <c r="M123" s="100">
        <v>6</v>
      </c>
      <c r="N123" s="91">
        <v>14</v>
      </c>
      <c r="O123" s="93">
        <f>IF((N123/M123*100)&gt;1,100)</f>
        <v>100</v>
      </c>
      <c r="P123" s="350"/>
      <c r="Q123" s="84" t="s">
        <v>505</v>
      </c>
    </row>
    <row r="124" spans="1:17" ht="141.75">
      <c r="A124" s="351"/>
      <c r="B124" s="269"/>
      <c r="C124" s="120"/>
      <c r="D124" s="268" t="s">
        <v>199</v>
      </c>
      <c r="E124" s="361">
        <v>817.6</v>
      </c>
      <c r="F124" s="361">
        <v>817.4</v>
      </c>
      <c r="G124" s="268" t="s">
        <v>208</v>
      </c>
      <c r="H124" s="349">
        <f t="shared" ref="H124:H126" si="16">F124/E124*100</f>
        <v>99.975538160469654</v>
      </c>
      <c r="I124" s="346"/>
      <c r="J124" s="268" t="s">
        <v>484</v>
      </c>
      <c r="K124" s="86" t="s">
        <v>497</v>
      </c>
      <c r="L124" s="100" t="s">
        <v>350</v>
      </c>
      <c r="M124" s="91">
        <v>2</v>
      </c>
      <c r="N124" s="91">
        <v>2</v>
      </c>
      <c r="O124" s="94">
        <f>(N124/M124)*100</f>
        <v>100</v>
      </c>
      <c r="P124" s="349">
        <f>(O124+O125)/2</f>
        <v>100</v>
      </c>
      <c r="Q124" s="84"/>
    </row>
    <row r="125" spans="1:17" ht="110.25">
      <c r="A125" s="351"/>
      <c r="B125" s="269"/>
      <c r="C125" s="120"/>
      <c r="D125" s="270"/>
      <c r="E125" s="362"/>
      <c r="F125" s="362"/>
      <c r="G125" s="270"/>
      <c r="H125" s="350"/>
      <c r="I125" s="345"/>
      <c r="J125" s="270"/>
      <c r="K125" s="84" t="s">
        <v>506</v>
      </c>
      <c r="L125" s="100" t="s">
        <v>350</v>
      </c>
      <c r="M125" s="91">
        <v>3</v>
      </c>
      <c r="N125" s="91">
        <v>3</v>
      </c>
      <c r="O125" s="94">
        <f>(N125/M125)*100</f>
        <v>100</v>
      </c>
      <c r="P125" s="350"/>
      <c r="Q125" s="84"/>
    </row>
    <row r="126" spans="1:17" ht="141.75">
      <c r="A126" s="351"/>
      <c r="B126" s="269"/>
      <c r="C126" s="120"/>
      <c r="D126" s="268" t="s">
        <v>200</v>
      </c>
      <c r="E126" s="361">
        <v>4898.5</v>
      </c>
      <c r="F126" s="361">
        <v>4898.5</v>
      </c>
      <c r="G126" s="268" t="s">
        <v>208</v>
      </c>
      <c r="H126" s="349">
        <f t="shared" si="16"/>
        <v>100</v>
      </c>
      <c r="I126" s="346"/>
      <c r="J126" s="268" t="s">
        <v>484</v>
      </c>
      <c r="K126" s="84" t="s">
        <v>497</v>
      </c>
      <c r="L126" s="100" t="s">
        <v>350</v>
      </c>
      <c r="M126" s="91">
        <v>2</v>
      </c>
      <c r="N126" s="91">
        <v>2</v>
      </c>
      <c r="O126" s="94">
        <f t="shared" ref="O126:O127" si="17">N126/M126*100</f>
        <v>100</v>
      </c>
      <c r="P126" s="349">
        <f>(O126+O127)/2</f>
        <v>100</v>
      </c>
      <c r="Q126" s="84"/>
    </row>
    <row r="127" spans="1:17" ht="78.75">
      <c r="A127" s="351"/>
      <c r="B127" s="270"/>
      <c r="C127" s="120"/>
      <c r="D127" s="270"/>
      <c r="E127" s="362"/>
      <c r="F127" s="362"/>
      <c r="G127" s="270"/>
      <c r="H127" s="350"/>
      <c r="I127" s="345"/>
      <c r="J127" s="270"/>
      <c r="K127" s="84" t="s">
        <v>499</v>
      </c>
      <c r="L127" s="100" t="s">
        <v>350</v>
      </c>
      <c r="M127" s="91">
        <v>3</v>
      </c>
      <c r="N127" s="91">
        <v>3</v>
      </c>
      <c r="O127" s="94">
        <f t="shared" si="17"/>
        <v>100</v>
      </c>
      <c r="P127" s="350"/>
      <c r="Q127" s="84"/>
    </row>
    <row r="128" spans="1:17" ht="110.25">
      <c r="A128" s="344" t="s">
        <v>232</v>
      </c>
      <c r="B128" s="268" t="s">
        <v>507</v>
      </c>
      <c r="C128" s="344" t="s">
        <v>508</v>
      </c>
      <c r="D128" s="86" t="s">
        <v>109</v>
      </c>
      <c r="E128" s="118">
        <v>7599.1</v>
      </c>
      <c r="F128" s="101">
        <v>7599</v>
      </c>
      <c r="G128" s="90" t="s">
        <v>208</v>
      </c>
      <c r="H128" s="93">
        <f>F128/E128*100</f>
        <v>99.998684054690685</v>
      </c>
      <c r="I128" s="86"/>
      <c r="J128" s="162" t="s">
        <v>509</v>
      </c>
      <c r="K128" s="162" t="s">
        <v>510</v>
      </c>
      <c r="L128" s="91" t="s">
        <v>511</v>
      </c>
      <c r="M128" s="91">
        <v>12</v>
      </c>
      <c r="N128" s="91">
        <v>12</v>
      </c>
      <c r="O128" s="103">
        <f t="shared" ref="O128" si="18">N128/M128*100</f>
        <v>100</v>
      </c>
      <c r="P128" s="93">
        <f>O128</f>
        <v>100</v>
      </c>
      <c r="Q128" s="91"/>
    </row>
    <row r="129" spans="1:17" ht="63">
      <c r="A129" s="351"/>
      <c r="B129" s="269"/>
      <c r="C129" s="351"/>
      <c r="D129" s="86" t="s">
        <v>470</v>
      </c>
      <c r="E129" s="101">
        <f>E130+E131+E135+E136+E137+E138+E139+E140+E144+E153+E154+E157+E158+E161+E162+E167+E169</f>
        <v>137817</v>
      </c>
      <c r="F129" s="101">
        <f>F130+F131+F135+F136+F137+F138+F139+F140+F144+F153+F154+F157+F158+F161+F162+F167+F169</f>
        <v>137197.20000000001</v>
      </c>
      <c r="G129" s="90" t="s">
        <v>208</v>
      </c>
      <c r="H129" s="93">
        <f>F129/E129*100</f>
        <v>99.550273188358489</v>
      </c>
      <c r="I129" s="367"/>
      <c r="J129" s="359"/>
      <c r="K129" s="359"/>
      <c r="L129" s="359"/>
      <c r="M129" s="359"/>
      <c r="N129" s="359"/>
      <c r="O129" s="359"/>
      <c r="P129" s="359"/>
      <c r="Q129" s="360"/>
    </row>
    <row r="130" spans="1:17" ht="141.75">
      <c r="A130" s="351"/>
      <c r="B130" s="269"/>
      <c r="C130" s="351"/>
      <c r="D130" s="84" t="s">
        <v>482</v>
      </c>
      <c r="E130" s="98">
        <v>4941.7</v>
      </c>
      <c r="F130" s="98">
        <v>4941.7</v>
      </c>
      <c r="G130" s="84" t="s">
        <v>208</v>
      </c>
      <c r="H130" s="93">
        <f>F130/E130*100</f>
        <v>100</v>
      </c>
      <c r="I130" s="91"/>
      <c r="J130" s="84" t="s">
        <v>512</v>
      </c>
      <c r="K130" s="84" t="s">
        <v>513</v>
      </c>
      <c r="L130" s="91" t="s">
        <v>514</v>
      </c>
      <c r="M130" s="91">
        <v>3</v>
      </c>
      <c r="N130" s="91">
        <v>3</v>
      </c>
      <c r="O130" s="91">
        <f t="shared" ref="O130:O134" si="19">N130/M130*100</f>
        <v>100</v>
      </c>
      <c r="P130" s="91">
        <f>O130</f>
        <v>100</v>
      </c>
      <c r="Q130" s="91"/>
    </row>
    <row r="131" spans="1:17" ht="31.5">
      <c r="A131" s="351"/>
      <c r="B131" s="269"/>
      <c r="C131" s="351"/>
      <c r="D131" s="268" t="s">
        <v>486</v>
      </c>
      <c r="E131" s="361">
        <v>5468.1</v>
      </c>
      <c r="F131" s="361">
        <v>5468</v>
      </c>
      <c r="G131" s="268" t="s">
        <v>208</v>
      </c>
      <c r="H131" s="349">
        <f t="shared" ref="H131" si="20">F131/E131*100</f>
        <v>99.99817121120681</v>
      </c>
      <c r="I131" s="268"/>
      <c r="J131" s="84" t="s">
        <v>515</v>
      </c>
      <c r="K131" s="84" t="s">
        <v>516</v>
      </c>
      <c r="L131" s="91" t="s">
        <v>517</v>
      </c>
      <c r="M131" s="91">
        <v>48.94</v>
      </c>
      <c r="N131" s="91">
        <v>48.94</v>
      </c>
      <c r="O131" s="93">
        <f t="shared" si="19"/>
        <v>100</v>
      </c>
      <c r="P131" s="349">
        <f>(O131+O132+O133+O134)/4</f>
        <v>100</v>
      </c>
      <c r="Q131" s="91"/>
    </row>
    <row r="132" spans="1:17" ht="47.25">
      <c r="A132" s="351"/>
      <c r="B132" s="269"/>
      <c r="C132" s="351"/>
      <c r="D132" s="269"/>
      <c r="E132" s="364"/>
      <c r="F132" s="364"/>
      <c r="G132" s="269"/>
      <c r="H132" s="363"/>
      <c r="I132" s="269"/>
      <c r="J132" s="84" t="s">
        <v>518</v>
      </c>
      <c r="K132" s="84" t="s">
        <v>519</v>
      </c>
      <c r="L132" s="84" t="s">
        <v>514</v>
      </c>
      <c r="M132" s="84">
        <v>1</v>
      </c>
      <c r="N132" s="84">
        <v>1</v>
      </c>
      <c r="O132" s="93">
        <f t="shared" si="19"/>
        <v>100</v>
      </c>
      <c r="P132" s="351"/>
      <c r="Q132" s="91"/>
    </row>
    <row r="133" spans="1:17" ht="78.75">
      <c r="A133" s="351"/>
      <c r="B133" s="269"/>
      <c r="C133" s="351"/>
      <c r="D133" s="269"/>
      <c r="E133" s="364"/>
      <c r="F133" s="364"/>
      <c r="G133" s="269"/>
      <c r="H133" s="363"/>
      <c r="I133" s="269"/>
      <c r="J133" s="84" t="s">
        <v>520</v>
      </c>
      <c r="K133" s="84" t="s">
        <v>521</v>
      </c>
      <c r="L133" s="84" t="s">
        <v>514</v>
      </c>
      <c r="M133" s="84">
        <v>12</v>
      </c>
      <c r="N133" s="84">
        <v>12</v>
      </c>
      <c r="O133" s="93">
        <f t="shared" si="19"/>
        <v>100</v>
      </c>
      <c r="P133" s="351"/>
      <c r="Q133" s="91"/>
    </row>
    <row r="134" spans="1:17" ht="94.5">
      <c r="A134" s="351"/>
      <c r="B134" s="269"/>
      <c r="C134" s="351"/>
      <c r="D134" s="270"/>
      <c r="E134" s="362"/>
      <c r="F134" s="362"/>
      <c r="G134" s="270"/>
      <c r="H134" s="350"/>
      <c r="I134" s="270"/>
      <c r="J134" s="84" t="s">
        <v>522</v>
      </c>
      <c r="K134" s="84" t="s">
        <v>523</v>
      </c>
      <c r="L134" s="84" t="s">
        <v>514</v>
      </c>
      <c r="M134" s="84">
        <v>8</v>
      </c>
      <c r="N134" s="84">
        <v>8</v>
      </c>
      <c r="O134" s="93">
        <f t="shared" si="19"/>
        <v>100</v>
      </c>
      <c r="P134" s="345"/>
      <c r="Q134" s="91"/>
    </row>
    <row r="135" spans="1:17" ht="78.75">
      <c r="A135" s="351"/>
      <c r="B135" s="269"/>
      <c r="C135" s="351"/>
      <c r="D135" s="84" t="s">
        <v>187</v>
      </c>
      <c r="E135" s="98">
        <v>3788.1</v>
      </c>
      <c r="F135" s="98">
        <v>3788.1</v>
      </c>
      <c r="G135" s="84" t="s">
        <v>208</v>
      </c>
      <c r="H135" s="93">
        <f t="shared" ref="H135:H144" si="21">F135/E135*100</f>
        <v>100</v>
      </c>
      <c r="I135" s="86"/>
      <c r="J135" s="84" t="s">
        <v>524</v>
      </c>
      <c r="K135" s="84" t="s">
        <v>525</v>
      </c>
      <c r="L135" s="91" t="s">
        <v>526</v>
      </c>
      <c r="M135" s="91">
        <v>1428</v>
      </c>
      <c r="N135" s="91">
        <v>1428</v>
      </c>
      <c r="O135" s="93">
        <f>IF((N135/M135*100)&gt;1,100)</f>
        <v>100</v>
      </c>
      <c r="P135" s="93">
        <f t="shared" ref="P135:P139" si="22">O135</f>
        <v>100</v>
      </c>
      <c r="Q135" s="84"/>
    </row>
    <row r="136" spans="1:17" ht="126">
      <c r="A136" s="351"/>
      <c r="B136" s="269"/>
      <c r="C136" s="351"/>
      <c r="D136" s="86" t="s">
        <v>188</v>
      </c>
      <c r="E136" s="101">
        <v>4067.8</v>
      </c>
      <c r="F136" s="101">
        <v>3454.1</v>
      </c>
      <c r="G136" s="86" t="s">
        <v>208</v>
      </c>
      <c r="H136" s="87">
        <f t="shared" si="21"/>
        <v>84.91322090564924</v>
      </c>
      <c r="I136" s="86" t="s">
        <v>527</v>
      </c>
      <c r="J136" s="86" t="s">
        <v>528</v>
      </c>
      <c r="K136" s="84" t="s">
        <v>529</v>
      </c>
      <c r="L136" s="91" t="s">
        <v>350</v>
      </c>
      <c r="M136" s="91">
        <v>74</v>
      </c>
      <c r="N136" s="91">
        <v>74</v>
      </c>
      <c r="O136" s="103">
        <f>N136/M136*100</f>
        <v>100</v>
      </c>
      <c r="P136" s="87">
        <f t="shared" si="22"/>
        <v>100</v>
      </c>
      <c r="Q136" s="84"/>
    </row>
    <row r="137" spans="1:17" ht="173.25">
      <c r="A137" s="351"/>
      <c r="B137" s="269"/>
      <c r="C137" s="351"/>
      <c r="D137" s="86" t="s">
        <v>189</v>
      </c>
      <c r="E137" s="101">
        <v>2760.7</v>
      </c>
      <c r="F137" s="101">
        <v>2760.7</v>
      </c>
      <c r="G137" s="86" t="s">
        <v>208</v>
      </c>
      <c r="H137" s="87">
        <f t="shared" si="21"/>
        <v>100</v>
      </c>
      <c r="I137" s="86"/>
      <c r="J137" s="86" t="s">
        <v>530</v>
      </c>
      <c r="K137" s="84" t="s">
        <v>531</v>
      </c>
      <c r="L137" s="91" t="s">
        <v>350</v>
      </c>
      <c r="M137" s="104">
        <v>7</v>
      </c>
      <c r="N137" s="104">
        <v>6</v>
      </c>
      <c r="O137" s="103">
        <f t="shared" ref="O137" si="23">N137/M137*100</f>
        <v>85.714285714285708</v>
      </c>
      <c r="P137" s="87">
        <f t="shared" si="22"/>
        <v>85.714285714285708</v>
      </c>
      <c r="Q137" s="86" t="s">
        <v>532</v>
      </c>
    </row>
    <row r="138" spans="1:17" ht="126">
      <c r="A138" s="351"/>
      <c r="B138" s="269"/>
      <c r="C138" s="351"/>
      <c r="D138" s="84" t="s">
        <v>190</v>
      </c>
      <c r="E138" s="98">
        <v>1458.5</v>
      </c>
      <c r="F138" s="98">
        <v>1458.5</v>
      </c>
      <c r="G138" s="105" t="s">
        <v>208</v>
      </c>
      <c r="H138" s="93">
        <f t="shared" si="21"/>
        <v>100</v>
      </c>
      <c r="I138" s="91"/>
      <c r="J138" s="75" t="s">
        <v>985</v>
      </c>
      <c r="K138" s="60" t="s">
        <v>986</v>
      </c>
      <c r="L138" s="35" t="s">
        <v>350</v>
      </c>
      <c r="M138" s="235">
        <v>6</v>
      </c>
      <c r="N138" s="235">
        <v>9</v>
      </c>
      <c r="O138" s="236">
        <f>IF((N138/M138*100)&gt;1,100)</f>
        <v>100</v>
      </c>
      <c r="P138" s="82">
        <f t="shared" si="22"/>
        <v>100</v>
      </c>
      <c r="Q138" s="234" t="s">
        <v>987</v>
      </c>
    </row>
    <row r="139" spans="1:17" ht="94.5">
      <c r="A139" s="351"/>
      <c r="B139" s="269"/>
      <c r="C139" s="351"/>
      <c r="D139" s="97" t="s">
        <v>191</v>
      </c>
      <c r="E139" s="101">
        <v>3620</v>
      </c>
      <c r="F139" s="101">
        <v>3619.9</v>
      </c>
      <c r="G139" s="90" t="s">
        <v>208</v>
      </c>
      <c r="H139" s="93">
        <f t="shared" si="21"/>
        <v>99.997237569060772</v>
      </c>
      <c r="I139" s="84"/>
      <c r="J139" s="84" t="s">
        <v>533</v>
      </c>
      <c r="K139" s="84" t="s">
        <v>534</v>
      </c>
      <c r="L139" s="91" t="s">
        <v>350</v>
      </c>
      <c r="M139" s="91">
        <v>1</v>
      </c>
      <c r="N139" s="91">
        <v>1</v>
      </c>
      <c r="O139" s="93">
        <f>IF((N139/M139*100)&gt;1,100)</f>
        <v>100</v>
      </c>
      <c r="P139" s="93">
        <f t="shared" si="22"/>
        <v>100</v>
      </c>
      <c r="Q139" s="84"/>
    </row>
    <row r="140" spans="1:17" ht="110.25">
      <c r="A140" s="351"/>
      <c r="B140" s="269"/>
      <c r="C140" s="351"/>
      <c r="D140" s="268" t="s">
        <v>192</v>
      </c>
      <c r="E140" s="361">
        <v>2865.6</v>
      </c>
      <c r="F140" s="361">
        <v>2865.5</v>
      </c>
      <c r="G140" s="268" t="s">
        <v>208</v>
      </c>
      <c r="H140" s="349">
        <f t="shared" si="21"/>
        <v>99.996510329424908</v>
      </c>
      <c r="I140" s="346"/>
      <c r="J140" s="84" t="s">
        <v>535</v>
      </c>
      <c r="K140" s="84" t="s">
        <v>536</v>
      </c>
      <c r="L140" s="84" t="s">
        <v>526</v>
      </c>
      <c r="M140" s="106">
        <v>364</v>
      </c>
      <c r="N140" s="106">
        <v>364</v>
      </c>
      <c r="O140" s="103">
        <f t="shared" ref="O140:O143" si="24">N140/M140*100</f>
        <v>100</v>
      </c>
      <c r="P140" s="349">
        <f>(O140+O141+O142+O143)/4</f>
        <v>100</v>
      </c>
      <c r="Q140" s="84"/>
    </row>
    <row r="141" spans="1:17" ht="110.25">
      <c r="A141" s="351"/>
      <c r="B141" s="269"/>
      <c r="C141" s="351"/>
      <c r="D141" s="269"/>
      <c r="E141" s="364"/>
      <c r="F141" s="364"/>
      <c r="G141" s="269"/>
      <c r="H141" s="363"/>
      <c r="I141" s="351"/>
      <c r="J141" s="84" t="s">
        <v>537</v>
      </c>
      <c r="K141" s="84" t="s">
        <v>538</v>
      </c>
      <c r="L141" s="106" t="s">
        <v>526</v>
      </c>
      <c r="M141" s="106">
        <v>1080</v>
      </c>
      <c r="N141" s="106">
        <v>1080</v>
      </c>
      <c r="O141" s="103">
        <f t="shared" si="24"/>
        <v>100</v>
      </c>
      <c r="P141" s="363"/>
      <c r="Q141" s="84"/>
    </row>
    <row r="142" spans="1:17" ht="141.75">
      <c r="A142" s="351"/>
      <c r="B142" s="269"/>
      <c r="C142" s="351"/>
      <c r="D142" s="269"/>
      <c r="E142" s="364"/>
      <c r="F142" s="364"/>
      <c r="G142" s="269"/>
      <c r="H142" s="363"/>
      <c r="I142" s="351"/>
      <c r="J142" s="84" t="s">
        <v>539</v>
      </c>
      <c r="K142" s="84" t="s">
        <v>540</v>
      </c>
      <c r="L142" s="106" t="s">
        <v>526</v>
      </c>
      <c r="M142" s="106">
        <v>825</v>
      </c>
      <c r="N142" s="106">
        <v>825</v>
      </c>
      <c r="O142" s="103">
        <f t="shared" si="24"/>
        <v>100</v>
      </c>
      <c r="P142" s="363"/>
      <c r="Q142" s="84"/>
    </row>
    <row r="143" spans="1:17" ht="110.25">
      <c r="A143" s="351"/>
      <c r="B143" s="269"/>
      <c r="C143" s="351"/>
      <c r="D143" s="270"/>
      <c r="E143" s="362"/>
      <c r="F143" s="362"/>
      <c r="G143" s="270"/>
      <c r="H143" s="350"/>
      <c r="I143" s="345"/>
      <c r="J143" s="84" t="s">
        <v>541</v>
      </c>
      <c r="K143" s="84" t="s">
        <v>542</v>
      </c>
      <c r="L143" s="106" t="s">
        <v>526</v>
      </c>
      <c r="M143" s="106">
        <v>41</v>
      </c>
      <c r="N143" s="106">
        <v>41</v>
      </c>
      <c r="O143" s="103">
        <f t="shared" si="24"/>
        <v>100</v>
      </c>
      <c r="P143" s="350"/>
      <c r="Q143" s="84"/>
    </row>
    <row r="144" spans="1:17" ht="31.5">
      <c r="A144" s="351"/>
      <c r="B144" s="269"/>
      <c r="C144" s="351"/>
      <c r="D144" s="268" t="s">
        <v>193</v>
      </c>
      <c r="E144" s="361">
        <v>20213.5</v>
      </c>
      <c r="F144" s="361">
        <v>20213.099999999999</v>
      </c>
      <c r="G144" s="268" t="s">
        <v>208</v>
      </c>
      <c r="H144" s="349">
        <f t="shared" si="21"/>
        <v>99.998021124495992</v>
      </c>
      <c r="I144" s="268"/>
      <c r="J144" s="268" t="s">
        <v>512</v>
      </c>
      <c r="K144" s="84" t="s">
        <v>543</v>
      </c>
      <c r="L144" s="84" t="s">
        <v>514</v>
      </c>
      <c r="M144" s="198">
        <v>9</v>
      </c>
      <c r="N144" s="198">
        <v>9</v>
      </c>
      <c r="O144" s="103">
        <f>N145/M145*100</f>
        <v>100</v>
      </c>
      <c r="P144" s="346">
        <f>SUM(O144:O152)/9</f>
        <v>100</v>
      </c>
      <c r="Q144" s="91"/>
    </row>
    <row r="145" spans="1:17" ht="47.25">
      <c r="A145" s="351"/>
      <c r="B145" s="269"/>
      <c r="C145" s="351"/>
      <c r="D145" s="269"/>
      <c r="E145" s="364"/>
      <c r="F145" s="364"/>
      <c r="G145" s="269"/>
      <c r="H145" s="363"/>
      <c r="I145" s="269"/>
      <c r="J145" s="269"/>
      <c r="K145" s="84" t="s">
        <v>544</v>
      </c>
      <c r="L145" s="84" t="s">
        <v>545</v>
      </c>
      <c r="M145" s="198">
        <v>100</v>
      </c>
      <c r="N145" s="198">
        <v>100</v>
      </c>
      <c r="O145" s="103">
        <f>N147/M147*100</f>
        <v>100</v>
      </c>
      <c r="P145" s="351"/>
      <c r="Q145" s="91"/>
    </row>
    <row r="146" spans="1:17" ht="47.25">
      <c r="A146" s="351"/>
      <c r="B146" s="269"/>
      <c r="C146" s="351"/>
      <c r="D146" s="269"/>
      <c r="E146" s="364"/>
      <c r="F146" s="364"/>
      <c r="G146" s="269"/>
      <c r="H146" s="363"/>
      <c r="I146" s="269"/>
      <c r="J146" s="269"/>
      <c r="K146" s="84" t="s">
        <v>546</v>
      </c>
      <c r="L146" s="84" t="s">
        <v>547</v>
      </c>
      <c r="M146" s="198">
        <f>2.3867</f>
        <v>2.3866999999999998</v>
      </c>
      <c r="N146" s="198">
        <f>2.3867</f>
        <v>2.3866999999999998</v>
      </c>
      <c r="O146" s="103">
        <f>N148/M148*100</f>
        <v>100</v>
      </c>
      <c r="P146" s="351"/>
      <c r="Q146" s="91"/>
    </row>
    <row r="147" spans="1:17" ht="126">
      <c r="A147" s="351"/>
      <c r="B147" s="269"/>
      <c r="C147" s="351"/>
      <c r="D147" s="269"/>
      <c r="E147" s="364"/>
      <c r="F147" s="364"/>
      <c r="G147" s="269"/>
      <c r="H147" s="351"/>
      <c r="I147" s="269"/>
      <c r="J147" s="269"/>
      <c r="K147" s="84" t="s">
        <v>548</v>
      </c>
      <c r="L147" s="84" t="s">
        <v>350</v>
      </c>
      <c r="M147" s="198">
        <v>6</v>
      </c>
      <c r="N147" s="198">
        <v>6</v>
      </c>
      <c r="O147" s="103">
        <f t="shared" ref="O147:O166" si="25">N147/M147*100</f>
        <v>100</v>
      </c>
      <c r="P147" s="351"/>
      <c r="Q147" s="91"/>
    </row>
    <row r="148" spans="1:17" ht="141.75">
      <c r="A148" s="351"/>
      <c r="B148" s="269"/>
      <c r="C148" s="351"/>
      <c r="D148" s="269"/>
      <c r="E148" s="364"/>
      <c r="F148" s="364"/>
      <c r="G148" s="269"/>
      <c r="H148" s="351"/>
      <c r="I148" s="269"/>
      <c r="J148" s="269"/>
      <c r="K148" s="84" t="s">
        <v>549</v>
      </c>
      <c r="L148" s="84" t="s">
        <v>514</v>
      </c>
      <c r="M148" s="198">
        <v>47</v>
      </c>
      <c r="N148" s="198">
        <v>47</v>
      </c>
      <c r="O148" s="87">
        <f t="shared" si="25"/>
        <v>100</v>
      </c>
      <c r="P148" s="351"/>
      <c r="Q148" s="91"/>
    </row>
    <row r="149" spans="1:17" ht="47.25">
      <c r="A149" s="351"/>
      <c r="B149" s="269"/>
      <c r="C149" s="351"/>
      <c r="D149" s="269"/>
      <c r="E149" s="364"/>
      <c r="F149" s="364"/>
      <c r="G149" s="269"/>
      <c r="H149" s="351"/>
      <c r="I149" s="269"/>
      <c r="J149" s="269"/>
      <c r="K149" s="84" t="s">
        <v>550</v>
      </c>
      <c r="L149" s="84" t="s">
        <v>551</v>
      </c>
      <c r="M149" s="198">
        <v>1</v>
      </c>
      <c r="N149" s="198">
        <v>1</v>
      </c>
      <c r="O149" s="103">
        <f t="shared" si="25"/>
        <v>100</v>
      </c>
      <c r="P149" s="351"/>
      <c r="Q149" s="91"/>
    </row>
    <row r="150" spans="1:17" ht="63">
      <c r="A150" s="351"/>
      <c r="B150" s="269"/>
      <c r="C150" s="351"/>
      <c r="D150" s="269"/>
      <c r="E150" s="364"/>
      <c r="F150" s="364"/>
      <c r="G150" s="269"/>
      <c r="H150" s="351"/>
      <c r="I150" s="269"/>
      <c r="J150" s="269"/>
      <c r="K150" s="84" t="s">
        <v>552</v>
      </c>
      <c r="L150" s="84" t="s">
        <v>551</v>
      </c>
      <c r="M150" s="198">
        <v>1</v>
      </c>
      <c r="N150" s="198">
        <v>1</v>
      </c>
      <c r="O150" s="103">
        <f t="shared" si="25"/>
        <v>100</v>
      </c>
      <c r="P150" s="351"/>
      <c r="Q150" s="91"/>
    </row>
    <row r="151" spans="1:17" ht="63">
      <c r="A151" s="351"/>
      <c r="B151" s="269"/>
      <c r="C151" s="351"/>
      <c r="D151" s="269"/>
      <c r="E151" s="364"/>
      <c r="F151" s="364"/>
      <c r="G151" s="269"/>
      <c r="H151" s="351"/>
      <c r="I151" s="269"/>
      <c r="J151" s="269"/>
      <c r="K151" s="84" t="s">
        <v>553</v>
      </c>
      <c r="L151" s="84" t="s">
        <v>551</v>
      </c>
      <c r="M151" s="198">
        <v>6</v>
      </c>
      <c r="N151" s="198">
        <v>6</v>
      </c>
      <c r="O151" s="103">
        <f t="shared" si="25"/>
        <v>100</v>
      </c>
      <c r="P151" s="351"/>
      <c r="Q151" s="91"/>
    </row>
    <row r="152" spans="1:17" ht="78.75">
      <c r="A152" s="351"/>
      <c r="B152" s="269"/>
      <c r="C152" s="351"/>
      <c r="D152" s="270"/>
      <c r="E152" s="362"/>
      <c r="F152" s="362"/>
      <c r="G152" s="270"/>
      <c r="H152" s="345"/>
      <c r="I152" s="270"/>
      <c r="J152" s="270"/>
      <c r="K152" s="84" t="s">
        <v>554</v>
      </c>
      <c r="L152" s="84" t="s">
        <v>555</v>
      </c>
      <c r="M152" s="198">
        <f>(1285+195.31)/1000</f>
        <v>1.48031</v>
      </c>
      <c r="N152" s="198">
        <f>(1285+195.31)/1000</f>
        <v>1.48031</v>
      </c>
      <c r="O152" s="103">
        <f t="shared" si="25"/>
        <v>100</v>
      </c>
      <c r="P152" s="345"/>
      <c r="Q152" s="91"/>
    </row>
    <row r="153" spans="1:17" ht="220.5">
      <c r="A153" s="351"/>
      <c r="B153" s="269"/>
      <c r="C153" s="351"/>
      <c r="D153" s="97" t="s">
        <v>194</v>
      </c>
      <c r="E153" s="101">
        <v>5000</v>
      </c>
      <c r="F153" s="101">
        <v>4999.8999999999996</v>
      </c>
      <c r="G153" s="84" t="s">
        <v>208</v>
      </c>
      <c r="H153" s="107">
        <f t="shared" ref="H153:H154" si="26">F153/E153*100</f>
        <v>99.998000000000005</v>
      </c>
      <c r="I153" s="84"/>
      <c r="J153" s="84" t="s">
        <v>556</v>
      </c>
      <c r="K153" s="84" t="s">
        <v>557</v>
      </c>
      <c r="L153" s="84" t="s">
        <v>350</v>
      </c>
      <c r="M153" s="70">
        <v>1</v>
      </c>
      <c r="N153" s="70">
        <v>1</v>
      </c>
      <c r="O153" s="82">
        <f t="shared" si="25"/>
        <v>100</v>
      </c>
      <c r="P153" s="87">
        <f>O153</f>
        <v>100</v>
      </c>
      <c r="Q153" s="84" t="s">
        <v>558</v>
      </c>
    </row>
    <row r="154" spans="1:17" ht="63">
      <c r="A154" s="351"/>
      <c r="B154" s="269"/>
      <c r="C154" s="351"/>
      <c r="D154" s="268" t="s">
        <v>195</v>
      </c>
      <c r="E154" s="361">
        <v>6176.8</v>
      </c>
      <c r="F154" s="361">
        <v>6176.8</v>
      </c>
      <c r="G154" s="268" t="s">
        <v>208</v>
      </c>
      <c r="H154" s="349">
        <f t="shared" si="26"/>
        <v>100</v>
      </c>
      <c r="I154" s="268"/>
      <c r="J154" s="268" t="s">
        <v>512</v>
      </c>
      <c r="K154" s="84" t="s">
        <v>559</v>
      </c>
      <c r="L154" s="84" t="s">
        <v>350</v>
      </c>
      <c r="M154" s="91">
        <v>12</v>
      </c>
      <c r="N154" s="91">
        <v>8</v>
      </c>
      <c r="O154" s="103">
        <f t="shared" si="25"/>
        <v>66.666666666666657</v>
      </c>
      <c r="P154" s="349">
        <f>(O154+O155+O156)/3</f>
        <v>88.888888888888872</v>
      </c>
      <c r="Q154" s="84" t="s">
        <v>560</v>
      </c>
    </row>
    <row r="155" spans="1:17" ht="63">
      <c r="A155" s="351"/>
      <c r="B155" s="269"/>
      <c r="C155" s="351"/>
      <c r="D155" s="269"/>
      <c r="E155" s="364"/>
      <c r="F155" s="364"/>
      <c r="G155" s="269"/>
      <c r="H155" s="363"/>
      <c r="I155" s="269"/>
      <c r="J155" s="269"/>
      <c r="K155" s="84" t="s">
        <v>561</v>
      </c>
      <c r="L155" s="108" t="s">
        <v>350</v>
      </c>
      <c r="M155" s="91">
        <v>1</v>
      </c>
      <c r="N155" s="91">
        <v>1</v>
      </c>
      <c r="O155" s="103">
        <f t="shared" si="25"/>
        <v>100</v>
      </c>
      <c r="P155" s="363"/>
      <c r="Q155" s="91"/>
    </row>
    <row r="156" spans="1:17" ht="63">
      <c r="A156" s="351"/>
      <c r="B156" s="269"/>
      <c r="C156" s="351"/>
      <c r="D156" s="270"/>
      <c r="E156" s="362"/>
      <c r="F156" s="362"/>
      <c r="G156" s="270"/>
      <c r="H156" s="350"/>
      <c r="I156" s="270"/>
      <c r="J156" s="270"/>
      <c r="K156" s="84" t="s">
        <v>562</v>
      </c>
      <c r="L156" s="108" t="s">
        <v>350</v>
      </c>
      <c r="M156" s="91">
        <v>1</v>
      </c>
      <c r="N156" s="91">
        <v>1</v>
      </c>
      <c r="O156" s="103">
        <f t="shared" si="25"/>
        <v>100</v>
      </c>
      <c r="P156" s="350"/>
      <c r="Q156" s="91"/>
    </row>
    <row r="157" spans="1:17" ht="141.75">
      <c r="A157" s="351"/>
      <c r="B157" s="269"/>
      <c r="C157" s="351"/>
      <c r="D157" s="86" t="s">
        <v>196</v>
      </c>
      <c r="E157" s="101">
        <v>6606.5</v>
      </c>
      <c r="F157" s="101">
        <v>6606.2</v>
      </c>
      <c r="G157" s="86" t="s">
        <v>208</v>
      </c>
      <c r="H157" s="87">
        <f t="shared" ref="H157:H158" si="27">F157/E157*100</f>
        <v>99.995459017634147</v>
      </c>
      <c r="I157" s="100"/>
      <c r="J157" s="86" t="s">
        <v>512</v>
      </c>
      <c r="K157" s="84" t="s">
        <v>563</v>
      </c>
      <c r="L157" s="91" t="s">
        <v>526</v>
      </c>
      <c r="M157" s="109" t="s">
        <v>564</v>
      </c>
      <c r="N157" s="109" t="s">
        <v>564</v>
      </c>
      <c r="O157" s="103">
        <f t="shared" si="25"/>
        <v>100</v>
      </c>
      <c r="P157" s="87">
        <f>O157</f>
        <v>100</v>
      </c>
      <c r="Q157" s="91"/>
    </row>
    <row r="158" spans="1:17" ht="141.75">
      <c r="A158" s="351"/>
      <c r="B158" s="269"/>
      <c r="C158" s="351"/>
      <c r="D158" s="268" t="s">
        <v>197</v>
      </c>
      <c r="E158" s="361">
        <v>59862.1</v>
      </c>
      <c r="F158" s="361">
        <v>59862.1</v>
      </c>
      <c r="G158" s="86" t="s">
        <v>208</v>
      </c>
      <c r="H158" s="349">
        <f t="shared" si="27"/>
        <v>100</v>
      </c>
      <c r="I158" s="100"/>
      <c r="J158" s="86" t="s">
        <v>512</v>
      </c>
      <c r="K158" s="84" t="s">
        <v>565</v>
      </c>
      <c r="L158" s="91" t="s">
        <v>526</v>
      </c>
      <c r="M158" s="84">
        <v>403.6</v>
      </c>
      <c r="N158" s="84">
        <v>403.6</v>
      </c>
      <c r="O158" s="103">
        <f t="shared" si="25"/>
        <v>100</v>
      </c>
      <c r="P158" s="346">
        <f>(O158+O159+O160)/3</f>
        <v>100</v>
      </c>
      <c r="Q158" s="91"/>
    </row>
    <row r="159" spans="1:17" ht="157.5">
      <c r="A159" s="351"/>
      <c r="B159" s="269"/>
      <c r="C159" s="351"/>
      <c r="D159" s="269"/>
      <c r="E159" s="364"/>
      <c r="F159" s="364"/>
      <c r="G159" s="132"/>
      <c r="H159" s="351"/>
      <c r="I159" s="120"/>
      <c r="J159" s="132"/>
      <c r="K159" s="84" t="s">
        <v>566</v>
      </c>
      <c r="L159" s="91" t="s">
        <v>350</v>
      </c>
      <c r="M159" s="91">
        <v>8</v>
      </c>
      <c r="N159" s="91">
        <v>8</v>
      </c>
      <c r="O159" s="103">
        <f t="shared" si="25"/>
        <v>100</v>
      </c>
      <c r="P159" s="351"/>
      <c r="Q159" s="91"/>
    </row>
    <row r="160" spans="1:17" ht="47.25">
      <c r="A160" s="351"/>
      <c r="B160" s="269"/>
      <c r="C160" s="351"/>
      <c r="D160" s="269"/>
      <c r="E160" s="364"/>
      <c r="F160" s="364"/>
      <c r="G160" s="132"/>
      <c r="H160" s="351"/>
      <c r="I160" s="120"/>
      <c r="J160" s="132"/>
      <c r="K160" s="84" t="s">
        <v>567</v>
      </c>
      <c r="L160" s="91" t="s">
        <v>350</v>
      </c>
      <c r="M160" s="84">
        <v>6</v>
      </c>
      <c r="N160" s="84">
        <v>6</v>
      </c>
      <c r="O160" s="103">
        <f t="shared" si="25"/>
        <v>100</v>
      </c>
      <c r="P160" s="351"/>
      <c r="Q160" s="91"/>
    </row>
    <row r="161" spans="1:17" ht="63">
      <c r="A161" s="351"/>
      <c r="B161" s="269"/>
      <c r="C161" s="351"/>
      <c r="D161" s="86" t="s">
        <v>198</v>
      </c>
      <c r="E161" s="101">
        <v>357.3</v>
      </c>
      <c r="F161" s="101">
        <v>357.3</v>
      </c>
      <c r="G161" s="86" t="s">
        <v>208</v>
      </c>
      <c r="H161" s="87">
        <f>F161/E161*100</f>
        <v>100</v>
      </c>
      <c r="I161" s="86"/>
      <c r="J161" s="86" t="s">
        <v>568</v>
      </c>
      <c r="K161" s="84" t="s">
        <v>569</v>
      </c>
      <c r="L161" s="84" t="s">
        <v>350</v>
      </c>
      <c r="M161" s="91">
        <v>2</v>
      </c>
      <c r="N161" s="91">
        <v>2</v>
      </c>
      <c r="O161" s="110">
        <f t="shared" si="25"/>
        <v>100</v>
      </c>
      <c r="P161" s="100">
        <f>O161</f>
        <v>100</v>
      </c>
      <c r="Q161" s="91"/>
    </row>
    <row r="162" spans="1:17" ht="63">
      <c r="A162" s="351"/>
      <c r="B162" s="269"/>
      <c r="C162" s="351"/>
      <c r="D162" s="268" t="s">
        <v>199</v>
      </c>
      <c r="E162" s="361">
        <v>4693.7</v>
      </c>
      <c r="F162" s="361">
        <v>4693.7</v>
      </c>
      <c r="G162" s="268" t="s">
        <v>208</v>
      </c>
      <c r="H162" s="349">
        <f t="shared" ref="H162" si="28">F162/E162*100</f>
        <v>100</v>
      </c>
      <c r="I162" s="346"/>
      <c r="J162" s="268" t="s">
        <v>512</v>
      </c>
      <c r="K162" s="84" t="s">
        <v>570</v>
      </c>
      <c r="L162" s="84" t="s">
        <v>526</v>
      </c>
      <c r="M162" s="84">
        <v>197.2</v>
      </c>
      <c r="N162" s="84">
        <v>197.2</v>
      </c>
      <c r="O162" s="103">
        <f t="shared" si="25"/>
        <v>100</v>
      </c>
      <c r="P162" s="349">
        <f>(O162+O163+O164+O165+O166)/5</f>
        <v>100</v>
      </c>
      <c r="Q162" s="91"/>
    </row>
    <row r="163" spans="1:17" ht="63">
      <c r="A163" s="351"/>
      <c r="B163" s="269"/>
      <c r="C163" s="351"/>
      <c r="D163" s="269"/>
      <c r="E163" s="364"/>
      <c r="F163" s="364"/>
      <c r="G163" s="269"/>
      <c r="H163" s="363"/>
      <c r="I163" s="351"/>
      <c r="J163" s="269"/>
      <c r="K163" s="84" t="s">
        <v>571</v>
      </c>
      <c r="L163" s="84" t="s">
        <v>526</v>
      </c>
      <c r="M163" s="84">
        <v>104.3</v>
      </c>
      <c r="N163" s="84">
        <v>104.3</v>
      </c>
      <c r="O163" s="103">
        <f t="shared" si="25"/>
        <v>100</v>
      </c>
      <c r="P163" s="351"/>
      <c r="Q163" s="91"/>
    </row>
    <row r="164" spans="1:17" ht="47.25">
      <c r="A164" s="351"/>
      <c r="B164" s="269"/>
      <c r="C164" s="351"/>
      <c r="D164" s="269"/>
      <c r="E164" s="364"/>
      <c r="F164" s="364"/>
      <c r="G164" s="269"/>
      <c r="H164" s="363"/>
      <c r="I164" s="351"/>
      <c r="J164" s="269"/>
      <c r="K164" s="84" t="s">
        <v>572</v>
      </c>
      <c r="L164" s="84" t="s">
        <v>526</v>
      </c>
      <c r="M164" s="111">
        <v>895</v>
      </c>
      <c r="N164" s="111">
        <v>895</v>
      </c>
      <c r="O164" s="103">
        <f t="shared" si="25"/>
        <v>100</v>
      </c>
      <c r="P164" s="351"/>
      <c r="Q164" s="91"/>
    </row>
    <row r="165" spans="1:17" ht="47.25">
      <c r="A165" s="351"/>
      <c r="B165" s="269"/>
      <c r="C165" s="351"/>
      <c r="D165" s="269"/>
      <c r="E165" s="364"/>
      <c r="F165" s="364"/>
      <c r="G165" s="269"/>
      <c r="H165" s="363"/>
      <c r="I165" s="351"/>
      <c r="J165" s="269"/>
      <c r="K165" s="84" t="s">
        <v>573</v>
      </c>
      <c r="L165" s="84" t="s">
        <v>517</v>
      </c>
      <c r="M165" s="111">
        <v>782</v>
      </c>
      <c r="N165" s="111">
        <v>782</v>
      </c>
      <c r="O165" s="103">
        <f t="shared" si="25"/>
        <v>100</v>
      </c>
      <c r="P165" s="351"/>
      <c r="Q165" s="91"/>
    </row>
    <row r="166" spans="1:17" ht="47.25">
      <c r="A166" s="351"/>
      <c r="B166" s="269"/>
      <c r="C166" s="351"/>
      <c r="D166" s="270"/>
      <c r="E166" s="362"/>
      <c r="F166" s="362"/>
      <c r="G166" s="270"/>
      <c r="H166" s="350"/>
      <c r="I166" s="345"/>
      <c r="J166" s="270"/>
      <c r="K166" s="84" t="s">
        <v>574</v>
      </c>
      <c r="L166" s="84" t="s">
        <v>517</v>
      </c>
      <c r="M166" s="84">
        <v>230.2</v>
      </c>
      <c r="N166" s="84">
        <v>230.2</v>
      </c>
      <c r="O166" s="103">
        <f t="shared" si="25"/>
        <v>100</v>
      </c>
      <c r="P166" s="345"/>
      <c r="Q166" s="91"/>
    </row>
    <row r="167" spans="1:17" ht="110.25">
      <c r="A167" s="351"/>
      <c r="B167" s="269"/>
      <c r="C167" s="351"/>
      <c r="D167" s="268" t="s">
        <v>200</v>
      </c>
      <c r="E167" s="361">
        <v>5000</v>
      </c>
      <c r="F167" s="361">
        <v>5000</v>
      </c>
      <c r="G167" s="268" t="s">
        <v>208</v>
      </c>
      <c r="H167" s="349">
        <f t="shared" ref="H167" si="29">F167/E167*100</f>
        <v>100</v>
      </c>
      <c r="I167" s="346"/>
      <c r="J167" s="268" t="s">
        <v>512</v>
      </c>
      <c r="K167" s="84" t="s">
        <v>575</v>
      </c>
      <c r="L167" s="84" t="s">
        <v>517</v>
      </c>
      <c r="M167" s="91">
        <v>1068.3</v>
      </c>
      <c r="N167" s="91">
        <v>1068.3</v>
      </c>
      <c r="O167" s="93">
        <f>IF((N167/M167*100)&gt;1,100)</f>
        <v>100</v>
      </c>
      <c r="P167" s="349">
        <f>(O167+O168)/2</f>
        <v>100</v>
      </c>
      <c r="Q167" s="84"/>
    </row>
    <row r="168" spans="1:17" ht="63">
      <c r="A168" s="351"/>
      <c r="B168" s="269"/>
      <c r="C168" s="351"/>
      <c r="D168" s="270"/>
      <c r="E168" s="362"/>
      <c r="F168" s="362"/>
      <c r="G168" s="270"/>
      <c r="H168" s="350"/>
      <c r="I168" s="345"/>
      <c r="J168" s="270"/>
      <c r="K168" s="84" t="s">
        <v>576</v>
      </c>
      <c r="L168" s="84" t="s">
        <v>350</v>
      </c>
      <c r="M168" s="91">
        <v>34</v>
      </c>
      <c r="N168" s="91">
        <v>34</v>
      </c>
      <c r="O168" s="93">
        <f>IF((N168/M168*100)&gt;1,100)</f>
        <v>100</v>
      </c>
      <c r="P168" s="350"/>
      <c r="Q168" s="84"/>
    </row>
    <row r="169" spans="1:17" ht="94.5">
      <c r="A169" s="345"/>
      <c r="B169" s="270"/>
      <c r="C169" s="345"/>
      <c r="D169" s="86" t="s">
        <v>201</v>
      </c>
      <c r="E169" s="101">
        <v>936.6</v>
      </c>
      <c r="F169" s="101">
        <v>931.6</v>
      </c>
      <c r="G169" s="86" t="s">
        <v>208</v>
      </c>
      <c r="H169" s="87">
        <f>F169/E169*100</f>
        <v>99.466154174674358</v>
      </c>
      <c r="I169" s="84" t="s">
        <v>577</v>
      </c>
      <c r="J169" s="84" t="s">
        <v>578</v>
      </c>
      <c r="K169" s="84" t="s">
        <v>579</v>
      </c>
      <c r="L169" s="84" t="s">
        <v>350</v>
      </c>
      <c r="M169" s="84">
        <v>1</v>
      </c>
      <c r="N169" s="84">
        <v>1</v>
      </c>
      <c r="O169" s="103">
        <f t="shared" ref="O169" si="30">N169/M169*100</f>
        <v>100</v>
      </c>
      <c r="P169" s="87">
        <f>O169</f>
        <v>100</v>
      </c>
      <c r="Q169" s="91"/>
    </row>
    <row r="170" spans="1:17" ht="126">
      <c r="A170" s="88" t="s">
        <v>580</v>
      </c>
      <c r="B170" s="105" t="s">
        <v>581</v>
      </c>
      <c r="C170" s="109" t="s">
        <v>582</v>
      </c>
      <c r="D170" s="105" t="s">
        <v>109</v>
      </c>
      <c r="E170" s="98">
        <v>263075</v>
      </c>
      <c r="F170" s="112">
        <v>261825.6</v>
      </c>
      <c r="G170" s="84" t="s">
        <v>208</v>
      </c>
      <c r="H170" s="113">
        <f>F170/E170*100</f>
        <v>99.525078399695914</v>
      </c>
      <c r="I170" s="84" t="s">
        <v>487</v>
      </c>
      <c r="J170" s="84" t="s">
        <v>583</v>
      </c>
      <c r="K170" s="84" t="s">
        <v>584</v>
      </c>
      <c r="L170" s="100" t="s">
        <v>350</v>
      </c>
      <c r="M170" s="96">
        <v>22816</v>
      </c>
      <c r="N170" s="96">
        <v>22876</v>
      </c>
      <c r="O170" s="93">
        <f>IF((N170/M170*100)&gt;1,100)</f>
        <v>100</v>
      </c>
      <c r="P170" s="87">
        <f>O170</f>
        <v>100</v>
      </c>
      <c r="Q170" s="91"/>
    </row>
    <row r="171" spans="1:17" ht="78.75">
      <c r="A171" s="344" t="s">
        <v>585</v>
      </c>
      <c r="B171" s="268" t="s">
        <v>586</v>
      </c>
      <c r="C171" s="344" t="s">
        <v>587</v>
      </c>
      <c r="D171" s="268" t="s">
        <v>109</v>
      </c>
      <c r="E171" s="361">
        <v>11780.5</v>
      </c>
      <c r="F171" s="361">
        <v>11780.5</v>
      </c>
      <c r="G171" s="268" t="s">
        <v>208</v>
      </c>
      <c r="H171" s="349">
        <f>F171/E171*100</f>
        <v>100</v>
      </c>
      <c r="I171" s="346"/>
      <c r="J171" s="205" t="s">
        <v>588</v>
      </c>
      <c r="K171" s="132" t="s">
        <v>589</v>
      </c>
      <c r="L171" s="114" t="s">
        <v>350</v>
      </c>
      <c r="M171" s="115">
        <v>1</v>
      </c>
      <c r="N171" s="91">
        <v>1</v>
      </c>
      <c r="O171" s="103">
        <f>N171/M171*100</f>
        <v>100</v>
      </c>
      <c r="P171" s="349">
        <f>(O171+O172+O173+O174+O175+O176)/6</f>
        <v>78.333333333333329</v>
      </c>
      <c r="Q171" s="91"/>
    </row>
    <row r="172" spans="1:17" ht="63">
      <c r="A172" s="351"/>
      <c r="B172" s="269"/>
      <c r="C172" s="351"/>
      <c r="D172" s="269"/>
      <c r="E172" s="364"/>
      <c r="F172" s="364"/>
      <c r="G172" s="269"/>
      <c r="H172" s="363"/>
      <c r="I172" s="351"/>
      <c r="J172" s="205" t="s">
        <v>590</v>
      </c>
      <c r="K172" s="205" t="s">
        <v>591</v>
      </c>
      <c r="L172" s="114" t="s">
        <v>350</v>
      </c>
      <c r="M172" s="115">
        <v>2</v>
      </c>
      <c r="N172" s="91">
        <v>2</v>
      </c>
      <c r="O172" s="103">
        <f t="shared" ref="O172:O176" si="31">N172/M172*100</f>
        <v>100</v>
      </c>
      <c r="P172" s="363"/>
      <c r="Q172" s="91"/>
    </row>
    <row r="173" spans="1:17" ht="189">
      <c r="A173" s="351"/>
      <c r="B173" s="269"/>
      <c r="C173" s="351"/>
      <c r="D173" s="269"/>
      <c r="E173" s="364"/>
      <c r="F173" s="364"/>
      <c r="G173" s="269"/>
      <c r="H173" s="363"/>
      <c r="I173" s="351"/>
      <c r="J173" s="205" t="s">
        <v>592</v>
      </c>
      <c r="K173" s="205" t="s">
        <v>593</v>
      </c>
      <c r="L173" s="114" t="s">
        <v>350</v>
      </c>
      <c r="M173" s="115">
        <v>60</v>
      </c>
      <c r="N173" s="91">
        <v>42</v>
      </c>
      <c r="O173" s="103">
        <f>N173/M173*100</f>
        <v>70</v>
      </c>
      <c r="P173" s="363"/>
      <c r="Q173" s="205" t="s">
        <v>594</v>
      </c>
    </row>
    <row r="174" spans="1:17" ht="15.75">
      <c r="A174" s="351"/>
      <c r="B174" s="269"/>
      <c r="C174" s="351"/>
      <c r="D174" s="269"/>
      <c r="E174" s="364"/>
      <c r="F174" s="364"/>
      <c r="G174" s="269"/>
      <c r="H174" s="363"/>
      <c r="I174" s="351"/>
      <c r="J174" s="268" t="s">
        <v>595</v>
      </c>
      <c r="K174" s="205" t="s">
        <v>596</v>
      </c>
      <c r="L174" s="114" t="s">
        <v>350</v>
      </c>
      <c r="M174" s="115">
        <v>1</v>
      </c>
      <c r="N174" s="91">
        <v>1</v>
      </c>
      <c r="O174" s="103">
        <f t="shared" si="31"/>
        <v>100</v>
      </c>
      <c r="P174" s="363"/>
      <c r="Q174" s="365"/>
    </row>
    <row r="175" spans="1:17" ht="15.75">
      <c r="A175" s="351"/>
      <c r="B175" s="269"/>
      <c r="C175" s="351"/>
      <c r="D175" s="269"/>
      <c r="E175" s="364"/>
      <c r="F175" s="364"/>
      <c r="G175" s="269"/>
      <c r="H175" s="363"/>
      <c r="I175" s="351"/>
      <c r="J175" s="270"/>
      <c r="K175" s="205" t="s">
        <v>597</v>
      </c>
      <c r="L175" s="114" t="s">
        <v>446</v>
      </c>
      <c r="M175" s="115">
        <v>250</v>
      </c>
      <c r="N175" s="91">
        <v>252</v>
      </c>
      <c r="O175" s="93">
        <f>IF((N175/M175*100)&gt;1,100)</f>
        <v>100</v>
      </c>
      <c r="P175" s="363"/>
      <c r="Q175" s="365"/>
    </row>
    <row r="176" spans="1:17" ht="110.25">
      <c r="A176" s="345"/>
      <c r="B176" s="270"/>
      <c r="C176" s="345"/>
      <c r="D176" s="270"/>
      <c r="E176" s="362"/>
      <c r="F176" s="362"/>
      <c r="G176" s="270"/>
      <c r="H176" s="350"/>
      <c r="I176" s="345"/>
      <c r="J176" s="84" t="s">
        <v>598</v>
      </c>
      <c r="K176" s="205" t="s">
        <v>599</v>
      </c>
      <c r="L176" s="116" t="s">
        <v>350</v>
      </c>
      <c r="M176" s="117">
        <v>50</v>
      </c>
      <c r="N176" s="91">
        <v>0</v>
      </c>
      <c r="O176" s="103">
        <f t="shared" si="31"/>
        <v>0</v>
      </c>
      <c r="P176" s="350"/>
      <c r="Q176" s="205" t="s">
        <v>600</v>
      </c>
    </row>
    <row r="177" spans="1:17" ht="94.5">
      <c r="A177" s="88" t="s">
        <v>601</v>
      </c>
      <c r="B177" s="97" t="s">
        <v>602</v>
      </c>
      <c r="C177" s="89" t="s">
        <v>603</v>
      </c>
      <c r="D177" s="132" t="s">
        <v>470</v>
      </c>
      <c r="E177" s="98">
        <f>E178+E191+E203+E216+E228+E239+E250+E261+E274+E297+E310+E322+E344+E333+E356+E368+E380+E285</f>
        <v>1813402.8999999997</v>
      </c>
      <c r="F177" s="98">
        <f>F178+F191+F203+F216+F228+F239+F250+F261+F274+F297+F310+F322+F344+F333+F356+F368+F380+F285</f>
        <v>1810971.5999999999</v>
      </c>
      <c r="G177" s="84" t="s">
        <v>208</v>
      </c>
      <c r="H177" s="135">
        <f>F177/E177*100</f>
        <v>99.865926099489542</v>
      </c>
      <c r="I177" s="368"/>
      <c r="J177" s="369"/>
      <c r="K177" s="369"/>
      <c r="L177" s="369"/>
      <c r="M177" s="369"/>
      <c r="N177" s="369"/>
      <c r="O177" s="369"/>
      <c r="P177" s="369"/>
      <c r="Q177" s="370"/>
    </row>
    <row r="178" spans="1:17" ht="110.25">
      <c r="A178" s="344" t="s">
        <v>604</v>
      </c>
      <c r="B178" s="268" t="s">
        <v>602</v>
      </c>
      <c r="C178" s="344" t="s">
        <v>603</v>
      </c>
      <c r="D178" s="86" t="s">
        <v>605</v>
      </c>
      <c r="E178" s="118">
        <v>89345</v>
      </c>
      <c r="F178" s="101">
        <v>89342.9</v>
      </c>
      <c r="G178" s="90" t="s">
        <v>208</v>
      </c>
      <c r="H178" s="87">
        <f>F178/E178*100</f>
        <v>99.997649560691698</v>
      </c>
      <c r="I178" s="208" t="s">
        <v>606</v>
      </c>
      <c r="J178" s="145" t="s">
        <v>607</v>
      </c>
      <c r="K178" s="125" t="s">
        <v>608</v>
      </c>
      <c r="L178" s="119" t="s">
        <v>609</v>
      </c>
      <c r="M178" s="98">
        <v>14000</v>
      </c>
      <c r="N178" s="98">
        <v>14000</v>
      </c>
      <c r="O178" s="103">
        <f t="shared" ref="O178:O191" si="32">N178/M178*100</f>
        <v>100</v>
      </c>
      <c r="P178" s="349">
        <f>SUM(O178:O190)/13</f>
        <v>100</v>
      </c>
      <c r="Q178" s="91"/>
    </row>
    <row r="179" spans="1:17" ht="236.25">
      <c r="A179" s="351"/>
      <c r="B179" s="351"/>
      <c r="C179" s="351"/>
      <c r="D179" s="120"/>
      <c r="E179" s="121"/>
      <c r="F179" s="102"/>
      <c r="G179" s="122"/>
      <c r="H179" s="120"/>
      <c r="I179" s="209"/>
      <c r="J179" s="145" t="s">
        <v>610</v>
      </c>
      <c r="K179" s="125" t="s">
        <v>611</v>
      </c>
      <c r="L179" s="119" t="s">
        <v>350</v>
      </c>
      <c r="M179" s="92">
        <v>1</v>
      </c>
      <c r="N179" s="92">
        <v>1</v>
      </c>
      <c r="O179" s="103">
        <f t="shared" si="32"/>
        <v>100</v>
      </c>
      <c r="P179" s="363"/>
      <c r="Q179" s="84"/>
    </row>
    <row r="180" spans="1:17" ht="204.75">
      <c r="A180" s="351"/>
      <c r="B180" s="351"/>
      <c r="C180" s="351"/>
      <c r="D180" s="120"/>
      <c r="E180" s="121"/>
      <c r="F180" s="102"/>
      <c r="G180" s="122"/>
      <c r="H180" s="120"/>
      <c r="I180" s="209"/>
      <c r="J180" s="145" t="s">
        <v>612</v>
      </c>
      <c r="K180" s="125" t="s">
        <v>613</v>
      </c>
      <c r="L180" s="119" t="s">
        <v>350</v>
      </c>
      <c r="M180" s="91">
        <v>144</v>
      </c>
      <c r="N180" s="91">
        <v>144</v>
      </c>
      <c r="O180" s="103">
        <f t="shared" si="32"/>
        <v>100</v>
      </c>
      <c r="P180" s="363"/>
      <c r="Q180" s="91"/>
    </row>
    <row r="181" spans="1:17" ht="315">
      <c r="A181" s="351"/>
      <c r="B181" s="351"/>
      <c r="C181" s="351"/>
      <c r="D181" s="120"/>
      <c r="E181" s="121"/>
      <c r="F181" s="102"/>
      <c r="G181" s="122"/>
      <c r="H181" s="120"/>
      <c r="I181" s="209"/>
      <c r="J181" s="145" t="s">
        <v>614</v>
      </c>
      <c r="K181" s="125" t="s">
        <v>615</v>
      </c>
      <c r="L181" s="119" t="s">
        <v>350</v>
      </c>
      <c r="M181" s="91">
        <v>4</v>
      </c>
      <c r="N181" s="91">
        <v>4</v>
      </c>
      <c r="O181" s="103">
        <f t="shared" si="32"/>
        <v>100</v>
      </c>
      <c r="P181" s="363"/>
      <c r="Q181" s="91"/>
    </row>
    <row r="182" spans="1:17" ht="189">
      <c r="A182" s="351"/>
      <c r="B182" s="351"/>
      <c r="C182" s="351"/>
      <c r="D182" s="120"/>
      <c r="E182" s="121"/>
      <c r="F182" s="102"/>
      <c r="G182" s="122"/>
      <c r="H182" s="120"/>
      <c r="I182" s="209"/>
      <c r="J182" s="145" t="s">
        <v>616</v>
      </c>
      <c r="K182" s="125" t="s">
        <v>617</v>
      </c>
      <c r="L182" s="119" t="s">
        <v>350</v>
      </c>
      <c r="M182" s="91">
        <v>195</v>
      </c>
      <c r="N182" s="91">
        <v>195</v>
      </c>
      <c r="O182" s="103">
        <f t="shared" si="32"/>
        <v>100</v>
      </c>
      <c r="P182" s="363"/>
      <c r="Q182" s="91"/>
    </row>
    <row r="183" spans="1:17" ht="189">
      <c r="A183" s="351"/>
      <c r="B183" s="351"/>
      <c r="C183" s="351"/>
      <c r="D183" s="120"/>
      <c r="E183" s="121"/>
      <c r="F183" s="102"/>
      <c r="G183" s="122"/>
      <c r="H183" s="120"/>
      <c r="I183" s="209"/>
      <c r="J183" s="145" t="s">
        <v>618</v>
      </c>
      <c r="K183" s="125" t="s">
        <v>619</v>
      </c>
      <c r="L183" s="119" t="s">
        <v>350</v>
      </c>
      <c r="M183" s="91">
        <v>550</v>
      </c>
      <c r="N183" s="91">
        <v>550</v>
      </c>
      <c r="O183" s="103">
        <f t="shared" si="32"/>
        <v>100</v>
      </c>
      <c r="P183" s="363"/>
      <c r="Q183" s="91"/>
    </row>
    <row r="184" spans="1:17" ht="63">
      <c r="A184" s="351"/>
      <c r="B184" s="351"/>
      <c r="C184" s="351"/>
      <c r="D184" s="120"/>
      <c r="E184" s="121"/>
      <c r="F184" s="102"/>
      <c r="G184" s="122"/>
      <c r="H184" s="120"/>
      <c r="I184" s="209"/>
      <c r="J184" s="145" t="s">
        <v>620</v>
      </c>
      <c r="K184" s="125" t="s">
        <v>621</v>
      </c>
      <c r="L184" s="119" t="s">
        <v>350</v>
      </c>
      <c r="M184" s="92">
        <v>5234</v>
      </c>
      <c r="N184" s="92">
        <v>5234</v>
      </c>
      <c r="O184" s="103">
        <f t="shared" si="32"/>
        <v>100</v>
      </c>
      <c r="P184" s="363"/>
      <c r="Q184" s="91"/>
    </row>
    <row r="185" spans="1:17" ht="94.5">
      <c r="A185" s="351"/>
      <c r="B185" s="351"/>
      <c r="C185" s="351"/>
      <c r="D185" s="120"/>
      <c r="E185" s="121"/>
      <c r="F185" s="102"/>
      <c r="G185" s="122"/>
      <c r="H185" s="120"/>
      <c r="I185" s="209"/>
      <c r="J185" s="145" t="s">
        <v>622</v>
      </c>
      <c r="K185" s="125" t="s">
        <v>623</v>
      </c>
      <c r="L185" s="119" t="s">
        <v>350</v>
      </c>
      <c r="M185" s="92">
        <v>260</v>
      </c>
      <c r="N185" s="92">
        <v>260</v>
      </c>
      <c r="O185" s="103">
        <f t="shared" si="32"/>
        <v>100</v>
      </c>
      <c r="P185" s="363"/>
      <c r="Q185" s="91"/>
    </row>
    <row r="186" spans="1:17" ht="204.75">
      <c r="A186" s="351"/>
      <c r="B186" s="351"/>
      <c r="C186" s="351"/>
      <c r="D186" s="120"/>
      <c r="E186" s="121"/>
      <c r="F186" s="102"/>
      <c r="G186" s="122"/>
      <c r="H186" s="120"/>
      <c r="I186" s="209"/>
      <c r="J186" s="145" t="s">
        <v>624</v>
      </c>
      <c r="K186" s="125" t="s">
        <v>625</v>
      </c>
      <c r="L186" s="119" t="s">
        <v>350</v>
      </c>
      <c r="M186" s="92">
        <v>12</v>
      </c>
      <c r="N186" s="92">
        <v>12</v>
      </c>
      <c r="O186" s="103">
        <f t="shared" si="32"/>
        <v>100</v>
      </c>
      <c r="P186" s="363"/>
      <c r="Q186" s="91"/>
    </row>
    <row r="187" spans="1:17" ht="126">
      <c r="A187" s="351"/>
      <c r="B187" s="351"/>
      <c r="C187" s="351"/>
      <c r="D187" s="120"/>
      <c r="E187" s="121"/>
      <c r="F187" s="102"/>
      <c r="G187" s="122"/>
      <c r="H187" s="120"/>
      <c r="I187" s="209"/>
      <c r="J187" s="145" t="s">
        <v>626</v>
      </c>
      <c r="K187" s="125" t="s">
        <v>627</v>
      </c>
      <c r="L187" s="119" t="s">
        <v>350</v>
      </c>
      <c r="M187" s="92">
        <v>6500</v>
      </c>
      <c r="N187" s="92">
        <v>6500</v>
      </c>
      <c r="O187" s="103">
        <f t="shared" si="32"/>
        <v>100</v>
      </c>
      <c r="P187" s="363"/>
      <c r="Q187" s="84"/>
    </row>
    <row r="188" spans="1:17" ht="236.25">
      <c r="A188" s="351"/>
      <c r="B188" s="351"/>
      <c r="C188" s="351"/>
      <c r="D188" s="120"/>
      <c r="E188" s="121"/>
      <c r="F188" s="102"/>
      <c r="G188" s="122"/>
      <c r="H188" s="120"/>
      <c r="I188" s="209"/>
      <c r="J188" s="145" t="s">
        <v>628</v>
      </c>
      <c r="K188" s="125" t="s">
        <v>629</v>
      </c>
      <c r="L188" s="119" t="s">
        <v>350</v>
      </c>
      <c r="M188" s="92">
        <v>550</v>
      </c>
      <c r="N188" s="92">
        <v>550</v>
      </c>
      <c r="O188" s="103">
        <f t="shared" si="32"/>
        <v>100</v>
      </c>
      <c r="P188" s="363"/>
      <c r="Q188" s="91"/>
    </row>
    <row r="189" spans="1:17" ht="94.5">
      <c r="A189" s="351"/>
      <c r="B189" s="351"/>
      <c r="C189" s="351"/>
      <c r="D189" s="120"/>
      <c r="E189" s="121"/>
      <c r="F189" s="102"/>
      <c r="G189" s="122"/>
      <c r="H189" s="120"/>
      <c r="I189" s="209"/>
      <c r="J189" s="145" t="s">
        <v>630</v>
      </c>
      <c r="K189" s="125" t="s">
        <v>631</v>
      </c>
      <c r="L189" s="119" t="s">
        <v>350</v>
      </c>
      <c r="M189" s="92">
        <v>11800</v>
      </c>
      <c r="N189" s="92">
        <v>11800</v>
      </c>
      <c r="O189" s="103">
        <f t="shared" si="32"/>
        <v>100</v>
      </c>
      <c r="P189" s="363"/>
      <c r="Q189" s="91"/>
    </row>
    <row r="190" spans="1:17" ht="110.25">
      <c r="A190" s="345"/>
      <c r="B190" s="345"/>
      <c r="C190" s="345"/>
      <c r="D190" s="120"/>
      <c r="E190" s="121"/>
      <c r="F190" s="102"/>
      <c r="G190" s="122"/>
      <c r="H190" s="120"/>
      <c r="I190" s="209"/>
      <c r="J190" s="145" t="s">
        <v>632</v>
      </c>
      <c r="K190" s="125" t="s">
        <v>633</v>
      </c>
      <c r="L190" s="119" t="s">
        <v>446</v>
      </c>
      <c r="M190" s="92">
        <v>19000</v>
      </c>
      <c r="N190" s="92">
        <v>19000</v>
      </c>
      <c r="O190" s="103">
        <f t="shared" si="32"/>
        <v>100</v>
      </c>
      <c r="P190" s="350"/>
      <c r="Q190" s="84"/>
    </row>
    <row r="191" spans="1:17" ht="110.25">
      <c r="A191" s="344" t="s">
        <v>634</v>
      </c>
      <c r="B191" s="268" t="s">
        <v>602</v>
      </c>
      <c r="C191" s="344" t="s">
        <v>603</v>
      </c>
      <c r="D191" s="268" t="s">
        <v>635</v>
      </c>
      <c r="E191" s="118">
        <v>84260.9</v>
      </c>
      <c r="F191" s="101">
        <v>84000</v>
      </c>
      <c r="G191" s="90" t="s">
        <v>208</v>
      </c>
      <c r="H191" s="101">
        <f>F191/E191*100</f>
        <v>99.690366468907882</v>
      </c>
      <c r="I191" s="208" t="s">
        <v>606</v>
      </c>
      <c r="J191" s="145" t="s">
        <v>607</v>
      </c>
      <c r="K191" s="125" t="s">
        <v>608</v>
      </c>
      <c r="L191" s="119" t="s">
        <v>609</v>
      </c>
      <c r="M191" s="98">
        <v>16213.7</v>
      </c>
      <c r="N191" s="98">
        <v>16213.7</v>
      </c>
      <c r="O191" s="103">
        <f t="shared" si="32"/>
        <v>100</v>
      </c>
      <c r="P191" s="361">
        <f>SUM(O191:O202)/12</f>
        <v>99.980813507290875</v>
      </c>
      <c r="Q191" s="84"/>
    </row>
    <row r="192" spans="1:17" ht="204.75">
      <c r="A192" s="351"/>
      <c r="B192" s="351"/>
      <c r="C192" s="351"/>
      <c r="D192" s="351"/>
      <c r="E192" s="121"/>
      <c r="F192" s="102"/>
      <c r="G192" s="122"/>
      <c r="H192" s="120"/>
      <c r="I192" s="209"/>
      <c r="J192" s="145" t="s">
        <v>636</v>
      </c>
      <c r="K192" s="125" t="s">
        <v>613</v>
      </c>
      <c r="L192" s="119" t="s">
        <v>350</v>
      </c>
      <c r="M192" s="91">
        <v>161</v>
      </c>
      <c r="N192" s="91">
        <v>161</v>
      </c>
      <c r="O192" s="103">
        <f>IF(N192/M192&gt;=1,100)</f>
        <v>100</v>
      </c>
      <c r="P192" s="364"/>
      <c r="Q192" s="84"/>
    </row>
    <row r="193" spans="1:17" ht="315">
      <c r="A193" s="351"/>
      <c r="B193" s="351"/>
      <c r="C193" s="351"/>
      <c r="D193" s="351"/>
      <c r="E193" s="121"/>
      <c r="F193" s="102"/>
      <c r="G193" s="122"/>
      <c r="H193" s="120"/>
      <c r="I193" s="209"/>
      <c r="J193" s="145" t="s">
        <v>637</v>
      </c>
      <c r="K193" s="125" t="s">
        <v>615</v>
      </c>
      <c r="L193" s="119" t="s">
        <v>350</v>
      </c>
      <c r="M193" s="91">
        <v>1</v>
      </c>
      <c r="N193" s="91">
        <v>2</v>
      </c>
      <c r="O193" s="103">
        <f t="shared" ref="O193:O195" si="33">IF(N193/M193&gt;1,100)</f>
        <v>100</v>
      </c>
      <c r="P193" s="364"/>
      <c r="Q193" s="84"/>
    </row>
    <row r="194" spans="1:17" ht="189">
      <c r="A194" s="351"/>
      <c r="B194" s="351"/>
      <c r="C194" s="351"/>
      <c r="D194" s="351"/>
      <c r="E194" s="121"/>
      <c r="F194" s="102"/>
      <c r="G194" s="122"/>
      <c r="H194" s="120"/>
      <c r="I194" s="209"/>
      <c r="J194" s="145" t="s">
        <v>638</v>
      </c>
      <c r="K194" s="125" t="s">
        <v>617</v>
      </c>
      <c r="L194" s="119" t="s">
        <v>350</v>
      </c>
      <c r="M194" s="91">
        <v>710</v>
      </c>
      <c r="N194" s="91">
        <v>760</v>
      </c>
      <c r="O194" s="103">
        <f t="shared" si="33"/>
        <v>100</v>
      </c>
      <c r="P194" s="364"/>
      <c r="Q194" s="91"/>
    </row>
    <row r="195" spans="1:17" ht="189">
      <c r="A195" s="351"/>
      <c r="B195" s="351"/>
      <c r="C195" s="351"/>
      <c r="D195" s="351"/>
      <c r="E195" s="121"/>
      <c r="F195" s="102"/>
      <c r="G195" s="122"/>
      <c r="H195" s="120"/>
      <c r="I195" s="209"/>
      <c r="J195" s="145" t="s">
        <v>639</v>
      </c>
      <c r="K195" s="125" t="s">
        <v>619</v>
      </c>
      <c r="L195" s="119" t="s">
        <v>350</v>
      </c>
      <c r="M195" s="91">
        <v>124</v>
      </c>
      <c r="N195" s="91">
        <v>135</v>
      </c>
      <c r="O195" s="103">
        <f t="shared" si="33"/>
        <v>100</v>
      </c>
      <c r="P195" s="364"/>
      <c r="Q195" s="125"/>
    </row>
    <row r="196" spans="1:17" ht="63">
      <c r="A196" s="351"/>
      <c r="B196" s="351"/>
      <c r="C196" s="351"/>
      <c r="D196" s="351"/>
      <c r="E196" s="121"/>
      <c r="F196" s="102"/>
      <c r="G196" s="122"/>
      <c r="H196" s="120"/>
      <c r="I196" s="209"/>
      <c r="J196" s="145" t="s">
        <v>640</v>
      </c>
      <c r="K196" s="125" t="s">
        <v>621</v>
      </c>
      <c r="L196" s="119" t="s">
        <v>350</v>
      </c>
      <c r="M196" s="92">
        <v>3909</v>
      </c>
      <c r="N196" s="92">
        <v>3900</v>
      </c>
      <c r="O196" s="103">
        <f t="shared" ref="O196:O215" si="34">N196/M196*100</f>
        <v>99.769762087490406</v>
      </c>
      <c r="P196" s="364"/>
      <c r="Q196" s="125"/>
    </row>
    <row r="197" spans="1:17" ht="94.5">
      <c r="A197" s="351"/>
      <c r="B197" s="351"/>
      <c r="C197" s="351"/>
      <c r="D197" s="351"/>
      <c r="E197" s="121"/>
      <c r="F197" s="102"/>
      <c r="G197" s="122"/>
      <c r="H197" s="120"/>
      <c r="I197" s="209"/>
      <c r="J197" s="145" t="s">
        <v>641</v>
      </c>
      <c r="K197" s="125" t="s">
        <v>623</v>
      </c>
      <c r="L197" s="119" t="s">
        <v>350</v>
      </c>
      <c r="M197" s="91">
        <v>765</v>
      </c>
      <c r="N197" s="91">
        <v>765</v>
      </c>
      <c r="O197" s="103">
        <f t="shared" si="34"/>
        <v>100</v>
      </c>
      <c r="P197" s="364"/>
      <c r="Q197" s="91"/>
    </row>
    <row r="198" spans="1:17" ht="204.75">
      <c r="A198" s="351"/>
      <c r="B198" s="351"/>
      <c r="C198" s="351"/>
      <c r="D198" s="351"/>
      <c r="E198" s="121"/>
      <c r="F198" s="102"/>
      <c r="G198" s="122"/>
      <c r="H198" s="120"/>
      <c r="I198" s="209"/>
      <c r="J198" s="145" t="s">
        <v>642</v>
      </c>
      <c r="K198" s="125" t="s">
        <v>625</v>
      </c>
      <c r="L198" s="119" t="s">
        <v>350</v>
      </c>
      <c r="M198" s="91">
        <v>12</v>
      </c>
      <c r="N198" s="92">
        <v>12</v>
      </c>
      <c r="O198" s="103">
        <f t="shared" si="34"/>
        <v>100</v>
      </c>
      <c r="P198" s="364"/>
      <c r="Q198" s="91"/>
    </row>
    <row r="199" spans="1:17" ht="126">
      <c r="A199" s="351"/>
      <c r="B199" s="351"/>
      <c r="C199" s="351"/>
      <c r="D199" s="351"/>
      <c r="E199" s="121"/>
      <c r="F199" s="102"/>
      <c r="G199" s="122"/>
      <c r="H199" s="120"/>
      <c r="I199" s="209"/>
      <c r="J199" s="145" t="s">
        <v>643</v>
      </c>
      <c r="K199" s="125" t="s">
        <v>627</v>
      </c>
      <c r="L199" s="119" t="s">
        <v>350</v>
      </c>
      <c r="M199" s="92">
        <v>12295</v>
      </c>
      <c r="N199" s="92">
        <v>25000</v>
      </c>
      <c r="O199" s="103">
        <f t="shared" ref="O199:O202" si="35">IF(N199/M199&gt;1,100)</f>
        <v>100</v>
      </c>
      <c r="P199" s="364"/>
      <c r="Q199" s="371" t="s">
        <v>644</v>
      </c>
    </row>
    <row r="200" spans="1:17" ht="236.25">
      <c r="A200" s="351"/>
      <c r="B200" s="351"/>
      <c r="C200" s="351"/>
      <c r="D200" s="351"/>
      <c r="E200" s="121"/>
      <c r="F200" s="102"/>
      <c r="G200" s="122"/>
      <c r="H200" s="120"/>
      <c r="I200" s="209"/>
      <c r="J200" s="145" t="s">
        <v>645</v>
      </c>
      <c r="K200" s="125" t="s">
        <v>646</v>
      </c>
      <c r="L200" s="119" t="s">
        <v>350</v>
      </c>
      <c r="M200" s="92">
        <v>826</v>
      </c>
      <c r="N200" s="92">
        <v>1800</v>
      </c>
      <c r="O200" s="103">
        <f t="shared" si="35"/>
        <v>100</v>
      </c>
      <c r="P200" s="364"/>
      <c r="Q200" s="372"/>
    </row>
    <row r="201" spans="1:17" ht="94.5">
      <c r="A201" s="351"/>
      <c r="B201" s="351"/>
      <c r="C201" s="351"/>
      <c r="D201" s="351"/>
      <c r="E201" s="121"/>
      <c r="F201" s="102"/>
      <c r="G201" s="122"/>
      <c r="H201" s="120"/>
      <c r="I201" s="209"/>
      <c r="J201" s="145" t="s">
        <v>647</v>
      </c>
      <c r="K201" s="125" t="s">
        <v>631</v>
      </c>
      <c r="L201" s="119" t="s">
        <v>350</v>
      </c>
      <c r="M201" s="92">
        <v>2385</v>
      </c>
      <c r="N201" s="92">
        <v>8000</v>
      </c>
      <c r="O201" s="103">
        <f t="shared" si="35"/>
        <v>100</v>
      </c>
      <c r="P201" s="364"/>
      <c r="Q201" s="125" t="s">
        <v>648</v>
      </c>
    </row>
    <row r="202" spans="1:17" ht="110.25">
      <c r="A202" s="345"/>
      <c r="B202" s="345"/>
      <c r="C202" s="345"/>
      <c r="D202" s="345"/>
      <c r="E202" s="121"/>
      <c r="F202" s="102"/>
      <c r="G202" s="122"/>
      <c r="H202" s="120"/>
      <c r="I202" s="209"/>
      <c r="J202" s="145" t="s">
        <v>649</v>
      </c>
      <c r="K202" s="125" t="s">
        <v>633</v>
      </c>
      <c r="L202" s="119" t="s">
        <v>446</v>
      </c>
      <c r="M202" s="92">
        <v>192611</v>
      </c>
      <c r="N202" s="92">
        <v>248462</v>
      </c>
      <c r="O202" s="103">
        <f t="shared" si="35"/>
        <v>100</v>
      </c>
      <c r="P202" s="362"/>
      <c r="Q202" s="125" t="s">
        <v>650</v>
      </c>
    </row>
    <row r="203" spans="1:17" ht="110.25">
      <c r="A203" s="344" t="s">
        <v>651</v>
      </c>
      <c r="B203" s="268" t="s">
        <v>602</v>
      </c>
      <c r="C203" s="344" t="s">
        <v>603</v>
      </c>
      <c r="D203" s="268" t="s">
        <v>652</v>
      </c>
      <c r="E203" s="361">
        <v>106254.8</v>
      </c>
      <c r="F203" s="361">
        <v>106210.7</v>
      </c>
      <c r="G203" s="90" t="s">
        <v>208</v>
      </c>
      <c r="H203" s="101">
        <f>F203/E203*100</f>
        <v>99.958495992651621</v>
      </c>
      <c r="I203" s="208"/>
      <c r="J203" s="145" t="s">
        <v>607</v>
      </c>
      <c r="K203" s="125" t="s">
        <v>608</v>
      </c>
      <c r="L203" s="119" t="s">
        <v>609</v>
      </c>
      <c r="M203" s="98">
        <v>49246.9</v>
      </c>
      <c r="N203" s="98">
        <v>49246.9</v>
      </c>
      <c r="O203" s="103">
        <f t="shared" si="34"/>
        <v>100</v>
      </c>
      <c r="P203" s="123">
        <f>SUM(O203:O215)/13</f>
        <v>99.821109123434709</v>
      </c>
      <c r="Q203" s="100"/>
    </row>
    <row r="204" spans="1:17" ht="236.25">
      <c r="A204" s="351"/>
      <c r="B204" s="351"/>
      <c r="C204" s="351"/>
      <c r="D204" s="351"/>
      <c r="E204" s="364"/>
      <c r="F204" s="364"/>
      <c r="G204" s="122"/>
      <c r="H204" s="120"/>
      <c r="I204" s="209"/>
      <c r="J204" s="145" t="s">
        <v>610</v>
      </c>
      <c r="K204" s="125" t="s">
        <v>611</v>
      </c>
      <c r="L204" s="119" t="s">
        <v>350</v>
      </c>
      <c r="M204" s="92">
        <v>1</v>
      </c>
      <c r="N204" s="91">
        <v>1</v>
      </c>
      <c r="O204" s="103">
        <f t="shared" si="34"/>
        <v>100</v>
      </c>
      <c r="P204" s="124"/>
      <c r="Q204" s="125"/>
    </row>
    <row r="205" spans="1:17" ht="204.75">
      <c r="A205" s="351"/>
      <c r="B205" s="351"/>
      <c r="C205" s="351"/>
      <c r="D205" s="351"/>
      <c r="E205" s="364"/>
      <c r="F205" s="364"/>
      <c r="G205" s="122"/>
      <c r="H205" s="120"/>
      <c r="I205" s="209"/>
      <c r="J205" s="145" t="s">
        <v>612</v>
      </c>
      <c r="K205" s="125" t="s">
        <v>613</v>
      </c>
      <c r="L205" s="119" t="s">
        <v>350</v>
      </c>
      <c r="M205" s="91">
        <v>86</v>
      </c>
      <c r="N205" s="91">
        <v>84</v>
      </c>
      <c r="O205" s="103">
        <f t="shared" si="34"/>
        <v>97.674418604651152</v>
      </c>
      <c r="P205" s="124"/>
      <c r="Q205" s="125" t="s">
        <v>653</v>
      </c>
    </row>
    <row r="206" spans="1:17" ht="315">
      <c r="A206" s="351"/>
      <c r="B206" s="351"/>
      <c r="C206" s="351"/>
      <c r="D206" s="351"/>
      <c r="E206" s="364"/>
      <c r="F206" s="364"/>
      <c r="G206" s="122"/>
      <c r="H206" s="120"/>
      <c r="I206" s="209"/>
      <c r="J206" s="145" t="s">
        <v>614</v>
      </c>
      <c r="K206" s="125" t="s">
        <v>615</v>
      </c>
      <c r="L206" s="119" t="s">
        <v>350</v>
      </c>
      <c r="M206" s="91">
        <v>8</v>
      </c>
      <c r="N206" s="91">
        <v>8</v>
      </c>
      <c r="O206" s="103">
        <f t="shared" si="34"/>
        <v>100</v>
      </c>
      <c r="P206" s="124"/>
      <c r="Q206" s="125"/>
    </row>
    <row r="207" spans="1:17" ht="189">
      <c r="A207" s="351"/>
      <c r="B207" s="351"/>
      <c r="C207" s="351"/>
      <c r="D207" s="351"/>
      <c r="E207" s="364"/>
      <c r="F207" s="364"/>
      <c r="G207" s="122"/>
      <c r="H207" s="120"/>
      <c r="I207" s="209"/>
      <c r="J207" s="145" t="s">
        <v>616</v>
      </c>
      <c r="K207" s="125" t="s">
        <v>617</v>
      </c>
      <c r="L207" s="119" t="s">
        <v>350</v>
      </c>
      <c r="M207" s="92">
        <v>1033</v>
      </c>
      <c r="N207" s="92">
        <v>1033</v>
      </c>
      <c r="O207" s="103">
        <f t="shared" si="34"/>
        <v>100</v>
      </c>
      <c r="P207" s="124"/>
      <c r="Q207" s="120"/>
    </row>
    <row r="208" spans="1:17" ht="189">
      <c r="A208" s="351"/>
      <c r="B208" s="351"/>
      <c r="C208" s="351"/>
      <c r="D208" s="351"/>
      <c r="E208" s="364"/>
      <c r="F208" s="364"/>
      <c r="G208" s="122"/>
      <c r="H208" s="120"/>
      <c r="I208" s="209"/>
      <c r="J208" s="145" t="s">
        <v>618</v>
      </c>
      <c r="K208" s="125" t="s">
        <v>619</v>
      </c>
      <c r="L208" s="119" t="s">
        <v>350</v>
      </c>
      <c r="M208" s="92">
        <v>1020</v>
      </c>
      <c r="N208" s="92">
        <v>1020</v>
      </c>
      <c r="O208" s="103">
        <f t="shared" si="34"/>
        <v>100</v>
      </c>
      <c r="P208" s="124"/>
      <c r="Q208" s="125"/>
    </row>
    <row r="209" spans="1:17" ht="63">
      <c r="A209" s="351"/>
      <c r="B209" s="351"/>
      <c r="C209" s="351"/>
      <c r="D209" s="351"/>
      <c r="E209" s="364"/>
      <c r="F209" s="364"/>
      <c r="G209" s="122"/>
      <c r="H209" s="120"/>
      <c r="I209" s="209"/>
      <c r="J209" s="145" t="s">
        <v>620</v>
      </c>
      <c r="K209" s="125" t="s">
        <v>621</v>
      </c>
      <c r="L209" s="119" t="s">
        <v>350</v>
      </c>
      <c r="M209" s="92">
        <v>10700</v>
      </c>
      <c r="N209" s="92">
        <v>10700</v>
      </c>
      <c r="O209" s="103">
        <f t="shared" si="34"/>
        <v>100</v>
      </c>
      <c r="P209" s="124"/>
      <c r="Q209" s="125"/>
    </row>
    <row r="210" spans="1:17" ht="94.5">
      <c r="A210" s="351"/>
      <c r="B210" s="351"/>
      <c r="C210" s="351"/>
      <c r="D210" s="351"/>
      <c r="E210" s="364"/>
      <c r="F210" s="364"/>
      <c r="G210" s="122"/>
      <c r="H210" s="120"/>
      <c r="I210" s="209"/>
      <c r="J210" s="145" t="s">
        <v>622</v>
      </c>
      <c r="K210" s="125" t="s">
        <v>623</v>
      </c>
      <c r="L210" s="119" t="s">
        <v>350</v>
      </c>
      <c r="M210" s="92">
        <v>1531</v>
      </c>
      <c r="N210" s="92">
        <v>1531</v>
      </c>
      <c r="O210" s="103">
        <f t="shared" si="34"/>
        <v>100</v>
      </c>
      <c r="P210" s="124"/>
      <c r="Q210" s="91"/>
    </row>
    <row r="211" spans="1:17" ht="204.75">
      <c r="A211" s="351"/>
      <c r="B211" s="351"/>
      <c r="C211" s="351"/>
      <c r="D211" s="351"/>
      <c r="E211" s="364"/>
      <c r="F211" s="364"/>
      <c r="G211" s="122"/>
      <c r="H211" s="120"/>
      <c r="I211" s="209"/>
      <c r="J211" s="145" t="s">
        <v>624</v>
      </c>
      <c r="K211" s="125" t="s">
        <v>625</v>
      </c>
      <c r="L211" s="119" t="s">
        <v>350</v>
      </c>
      <c r="M211" s="92">
        <v>12</v>
      </c>
      <c r="N211" s="91">
        <v>12</v>
      </c>
      <c r="O211" s="103">
        <f t="shared" si="34"/>
        <v>100</v>
      </c>
      <c r="P211" s="124"/>
      <c r="Q211" s="91"/>
    </row>
    <row r="212" spans="1:17" ht="126">
      <c r="A212" s="351"/>
      <c r="B212" s="351"/>
      <c r="C212" s="351"/>
      <c r="D212" s="351"/>
      <c r="E212" s="364"/>
      <c r="F212" s="364"/>
      <c r="G212" s="122"/>
      <c r="H212" s="120"/>
      <c r="I212" s="209"/>
      <c r="J212" s="145" t="s">
        <v>626</v>
      </c>
      <c r="K212" s="125" t="s">
        <v>627</v>
      </c>
      <c r="L212" s="119" t="s">
        <v>350</v>
      </c>
      <c r="M212" s="92">
        <v>42768</v>
      </c>
      <c r="N212" s="92">
        <v>42768</v>
      </c>
      <c r="O212" s="103">
        <f t="shared" si="34"/>
        <v>100</v>
      </c>
      <c r="P212" s="124"/>
      <c r="Q212" s="91"/>
    </row>
    <row r="213" spans="1:17" ht="236.25">
      <c r="A213" s="351"/>
      <c r="B213" s="351"/>
      <c r="C213" s="351"/>
      <c r="D213" s="351"/>
      <c r="E213" s="364"/>
      <c r="F213" s="364"/>
      <c r="G213" s="122"/>
      <c r="H213" s="120"/>
      <c r="I213" s="209"/>
      <c r="J213" s="145" t="s">
        <v>628</v>
      </c>
      <c r="K213" s="125" t="s">
        <v>654</v>
      </c>
      <c r="L213" s="119" t="s">
        <v>350</v>
      </c>
      <c r="M213" s="92">
        <v>4722</v>
      </c>
      <c r="N213" s="92">
        <v>5209</v>
      </c>
      <c r="O213" s="103">
        <f>IF(N213/M213&gt;1,100)</f>
        <v>100</v>
      </c>
      <c r="P213" s="124"/>
      <c r="Q213" s="91"/>
    </row>
    <row r="214" spans="1:17" ht="94.5">
      <c r="A214" s="351"/>
      <c r="B214" s="351"/>
      <c r="C214" s="351"/>
      <c r="D214" s="351"/>
      <c r="E214" s="364"/>
      <c r="F214" s="364"/>
      <c r="G214" s="122"/>
      <c r="H214" s="120"/>
      <c r="I214" s="209"/>
      <c r="J214" s="145" t="s">
        <v>630</v>
      </c>
      <c r="K214" s="125" t="s">
        <v>631</v>
      </c>
      <c r="L214" s="119" t="s">
        <v>350</v>
      </c>
      <c r="M214" s="92">
        <v>262</v>
      </c>
      <c r="N214" s="91">
        <v>262</v>
      </c>
      <c r="O214" s="103">
        <f t="shared" si="34"/>
        <v>100</v>
      </c>
      <c r="P214" s="124"/>
      <c r="Q214" s="120"/>
    </row>
    <row r="215" spans="1:17" ht="110.25">
      <c r="A215" s="345"/>
      <c r="B215" s="345"/>
      <c r="C215" s="345"/>
      <c r="D215" s="345"/>
      <c r="E215" s="362"/>
      <c r="F215" s="362"/>
      <c r="G215" s="122"/>
      <c r="H215" s="120"/>
      <c r="I215" s="209"/>
      <c r="J215" s="145" t="s">
        <v>632</v>
      </c>
      <c r="K215" s="125" t="s">
        <v>633</v>
      </c>
      <c r="L215" s="119" t="s">
        <v>446</v>
      </c>
      <c r="M215" s="92">
        <v>464269</v>
      </c>
      <c r="N215" s="92">
        <v>464269</v>
      </c>
      <c r="O215" s="103">
        <f t="shared" si="34"/>
        <v>100</v>
      </c>
      <c r="P215" s="124"/>
      <c r="Q215" s="86"/>
    </row>
    <row r="216" spans="1:17" ht="110.25">
      <c r="A216" s="344" t="s">
        <v>655</v>
      </c>
      <c r="B216" s="268" t="s">
        <v>602</v>
      </c>
      <c r="C216" s="344" t="s">
        <v>603</v>
      </c>
      <c r="D216" s="86" t="s">
        <v>656</v>
      </c>
      <c r="E216" s="118">
        <v>126121.2</v>
      </c>
      <c r="F216" s="101">
        <v>126117.4</v>
      </c>
      <c r="G216" s="90" t="s">
        <v>208</v>
      </c>
      <c r="H216" s="101">
        <f>F216/E216*100</f>
        <v>99.996987025178953</v>
      </c>
      <c r="I216" s="145"/>
      <c r="J216" s="145" t="s">
        <v>607</v>
      </c>
      <c r="K216" s="125" t="s">
        <v>608</v>
      </c>
      <c r="L216" s="119" t="s">
        <v>609</v>
      </c>
      <c r="M216" s="98">
        <v>7000</v>
      </c>
      <c r="N216" s="98">
        <v>7000</v>
      </c>
      <c r="O216" s="103">
        <f>IF(N216/M216&gt;=1,100)</f>
        <v>100</v>
      </c>
      <c r="P216" s="361">
        <f>SUM(O216:O227)/12</f>
        <v>100</v>
      </c>
      <c r="Q216" s="91"/>
    </row>
    <row r="217" spans="1:17" ht="236.25">
      <c r="A217" s="351"/>
      <c r="B217" s="351"/>
      <c r="C217" s="351"/>
      <c r="D217" s="120"/>
      <c r="E217" s="121"/>
      <c r="F217" s="102"/>
      <c r="G217" s="122"/>
      <c r="H217" s="120"/>
      <c r="I217" s="209"/>
      <c r="J217" s="145" t="s">
        <v>610</v>
      </c>
      <c r="K217" s="125" t="s">
        <v>611</v>
      </c>
      <c r="L217" s="119" t="s">
        <v>350</v>
      </c>
      <c r="M217" s="92">
        <v>3</v>
      </c>
      <c r="N217" s="92">
        <v>3</v>
      </c>
      <c r="O217" s="103">
        <f t="shared" ref="O217:O223" si="36">N217/M217*100</f>
        <v>100</v>
      </c>
      <c r="P217" s="351"/>
      <c r="Q217" s="91"/>
    </row>
    <row r="218" spans="1:17" ht="204.75">
      <c r="A218" s="351"/>
      <c r="B218" s="351"/>
      <c r="C218" s="351"/>
      <c r="D218" s="120"/>
      <c r="E218" s="121"/>
      <c r="F218" s="102"/>
      <c r="G218" s="122"/>
      <c r="H218" s="120"/>
      <c r="I218" s="209"/>
      <c r="J218" s="145" t="s">
        <v>612</v>
      </c>
      <c r="K218" s="125" t="s">
        <v>613</v>
      </c>
      <c r="L218" s="119" t="s">
        <v>350</v>
      </c>
      <c r="M218" s="91">
        <v>59</v>
      </c>
      <c r="N218" s="91">
        <v>59</v>
      </c>
      <c r="O218" s="103">
        <f t="shared" si="36"/>
        <v>100</v>
      </c>
      <c r="P218" s="351"/>
      <c r="Q218" s="91"/>
    </row>
    <row r="219" spans="1:17" ht="315">
      <c r="A219" s="351"/>
      <c r="B219" s="351"/>
      <c r="C219" s="351"/>
      <c r="D219" s="120"/>
      <c r="E219" s="121"/>
      <c r="F219" s="102"/>
      <c r="G219" s="122"/>
      <c r="H219" s="120"/>
      <c r="I219" s="209"/>
      <c r="J219" s="145" t="s">
        <v>614</v>
      </c>
      <c r="K219" s="125" t="s">
        <v>615</v>
      </c>
      <c r="L219" s="119" t="s">
        <v>350</v>
      </c>
      <c r="M219" s="91">
        <v>5</v>
      </c>
      <c r="N219" s="91">
        <v>5</v>
      </c>
      <c r="O219" s="103">
        <f t="shared" si="36"/>
        <v>100</v>
      </c>
      <c r="P219" s="351"/>
      <c r="Q219" s="91"/>
    </row>
    <row r="220" spans="1:17" ht="189">
      <c r="A220" s="351"/>
      <c r="B220" s="351"/>
      <c r="C220" s="351"/>
      <c r="D220" s="120"/>
      <c r="E220" s="121"/>
      <c r="F220" s="102"/>
      <c r="G220" s="122"/>
      <c r="H220" s="120"/>
      <c r="I220" s="209"/>
      <c r="J220" s="145" t="s">
        <v>616</v>
      </c>
      <c r="K220" s="125" t="s">
        <v>617</v>
      </c>
      <c r="L220" s="119" t="s">
        <v>350</v>
      </c>
      <c r="M220" s="91">
        <v>1006</v>
      </c>
      <c r="N220" s="91">
        <v>1006</v>
      </c>
      <c r="O220" s="103">
        <f t="shared" si="36"/>
        <v>100</v>
      </c>
      <c r="P220" s="351"/>
      <c r="Q220" s="91"/>
    </row>
    <row r="221" spans="1:17" ht="189">
      <c r="A221" s="351"/>
      <c r="B221" s="351"/>
      <c r="C221" s="351"/>
      <c r="D221" s="120"/>
      <c r="E221" s="121"/>
      <c r="F221" s="102"/>
      <c r="G221" s="122"/>
      <c r="H221" s="120"/>
      <c r="I221" s="209"/>
      <c r="J221" s="145" t="s">
        <v>618</v>
      </c>
      <c r="K221" s="125" t="s">
        <v>619</v>
      </c>
      <c r="L221" s="119" t="s">
        <v>350</v>
      </c>
      <c r="M221" s="91">
        <v>990</v>
      </c>
      <c r="N221" s="91">
        <v>990</v>
      </c>
      <c r="O221" s="103">
        <f t="shared" si="36"/>
        <v>100</v>
      </c>
      <c r="P221" s="351"/>
      <c r="Q221" s="91"/>
    </row>
    <row r="222" spans="1:17" ht="63">
      <c r="A222" s="351"/>
      <c r="B222" s="351"/>
      <c r="C222" s="351"/>
      <c r="D222" s="120"/>
      <c r="E222" s="121"/>
      <c r="F222" s="102"/>
      <c r="G222" s="122"/>
      <c r="H222" s="120"/>
      <c r="I222" s="209"/>
      <c r="J222" s="145" t="s">
        <v>620</v>
      </c>
      <c r="K222" s="125" t="s">
        <v>621</v>
      </c>
      <c r="L222" s="119" t="s">
        <v>350</v>
      </c>
      <c r="M222" s="92">
        <v>13800</v>
      </c>
      <c r="N222" s="92">
        <v>13927</v>
      </c>
      <c r="O222" s="103">
        <f t="shared" ref="O222:O228" si="37">IF(N222/M222&gt;1,100)</f>
        <v>100</v>
      </c>
      <c r="P222" s="351"/>
      <c r="Q222" s="125"/>
    </row>
    <row r="223" spans="1:17" ht="94.5">
      <c r="A223" s="351"/>
      <c r="B223" s="351"/>
      <c r="C223" s="351"/>
      <c r="D223" s="120"/>
      <c r="E223" s="121"/>
      <c r="F223" s="102"/>
      <c r="G223" s="122"/>
      <c r="H223" s="120"/>
      <c r="I223" s="209"/>
      <c r="J223" s="145" t="s">
        <v>622</v>
      </c>
      <c r="K223" s="125" t="s">
        <v>623</v>
      </c>
      <c r="L223" s="119" t="s">
        <v>350</v>
      </c>
      <c r="M223" s="92">
        <v>1100</v>
      </c>
      <c r="N223" s="92">
        <v>1100</v>
      </c>
      <c r="O223" s="103">
        <f t="shared" si="36"/>
        <v>100</v>
      </c>
      <c r="P223" s="351"/>
      <c r="Q223" s="125"/>
    </row>
    <row r="224" spans="1:17" ht="126">
      <c r="A224" s="351"/>
      <c r="B224" s="351"/>
      <c r="C224" s="351"/>
      <c r="D224" s="120"/>
      <c r="E224" s="121"/>
      <c r="F224" s="102"/>
      <c r="G224" s="122"/>
      <c r="H224" s="120"/>
      <c r="I224" s="209"/>
      <c r="J224" s="145" t="s">
        <v>643</v>
      </c>
      <c r="K224" s="125" t="s">
        <v>627</v>
      </c>
      <c r="L224" s="119" t="s">
        <v>350</v>
      </c>
      <c r="M224" s="92">
        <v>20000</v>
      </c>
      <c r="N224" s="92">
        <v>26517</v>
      </c>
      <c r="O224" s="103">
        <f t="shared" si="37"/>
        <v>100</v>
      </c>
      <c r="P224" s="351"/>
      <c r="Q224" s="91"/>
    </row>
    <row r="225" spans="1:17" ht="236.25">
      <c r="A225" s="351"/>
      <c r="B225" s="351"/>
      <c r="C225" s="351"/>
      <c r="D225" s="120"/>
      <c r="E225" s="121"/>
      <c r="F225" s="102"/>
      <c r="G225" s="122"/>
      <c r="H225" s="120"/>
      <c r="I225" s="209"/>
      <c r="J225" s="145" t="s">
        <v>645</v>
      </c>
      <c r="K225" s="125" t="s">
        <v>646</v>
      </c>
      <c r="L225" s="119" t="s">
        <v>350</v>
      </c>
      <c r="M225" s="92">
        <v>6800</v>
      </c>
      <c r="N225" s="92">
        <v>7120</v>
      </c>
      <c r="O225" s="103">
        <f t="shared" si="37"/>
        <v>100</v>
      </c>
      <c r="P225" s="351"/>
      <c r="Q225" s="91"/>
    </row>
    <row r="226" spans="1:17" ht="94.5">
      <c r="A226" s="351"/>
      <c r="B226" s="351"/>
      <c r="C226" s="351"/>
      <c r="D226" s="120"/>
      <c r="E226" s="121"/>
      <c r="F226" s="102"/>
      <c r="G226" s="122"/>
      <c r="H226" s="120"/>
      <c r="I226" s="209"/>
      <c r="J226" s="145" t="s">
        <v>647</v>
      </c>
      <c r="K226" s="125" t="s">
        <v>631</v>
      </c>
      <c r="L226" s="119" t="s">
        <v>350</v>
      </c>
      <c r="M226" s="92">
        <v>3000</v>
      </c>
      <c r="N226" s="92">
        <v>3009</v>
      </c>
      <c r="O226" s="103">
        <f t="shared" si="37"/>
        <v>100</v>
      </c>
      <c r="P226" s="351"/>
      <c r="Q226" s="210"/>
    </row>
    <row r="227" spans="1:17" ht="110.25">
      <c r="A227" s="345"/>
      <c r="B227" s="345"/>
      <c r="C227" s="345"/>
      <c r="D227" s="120"/>
      <c r="E227" s="121"/>
      <c r="F227" s="102"/>
      <c r="G227" s="122"/>
      <c r="H227" s="120"/>
      <c r="I227" s="209"/>
      <c r="J227" s="145" t="s">
        <v>649</v>
      </c>
      <c r="K227" s="125" t="s">
        <v>633</v>
      </c>
      <c r="L227" s="119" t="s">
        <v>446</v>
      </c>
      <c r="M227" s="92">
        <v>540000</v>
      </c>
      <c r="N227" s="92">
        <v>546086</v>
      </c>
      <c r="O227" s="103">
        <f t="shared" si="37"/>
        <v>100</v>
      </c>
      <c r="P227" s="345"/>
      <c r="Q227" s="120"/>
    </row>
    <row r="228" spans="1:17" ht="110.25">
      <c r="A228" s="344" t="s">
        <v>657</v>
      </c>
      <c r="B228" s="268" t="s">
        <v>602</v>
      </c>
      <c r="C228" s="344" t="s">
        <v>603</v>
      </c>
      <c r="D228" s="86" t="s">
        <v>658</v>
      </c>
      <c r="E228" s="118">
        <v>128573</v>
      </c>
      <c r="F228" s="101">
        <v>128437.6</v>
      </c>
      <c r="G228" s="90" t="s">
        <v>208</v>
      </c>
      <c r="H228" s="101">
        <f>F228/E228*100</f>
        <v>99.894690176008964</v>
      </c>
      <c r="I228" s="97" t="s">
        <v>487</v>
      </c>
      <c r="J228" s="145" t="s">
        <v>607</v>
      </c>
      <c r="K228" s="125" t="s">
        <v>608</v>
      </c>
      <c r="L228" s="119" t="s">
        <v>609</v>
      </c>
      <c r="M228" s="98">
        <v>40950</v>
      </c>
      <c r="N228" s="98">
        <v>42786</v>
      </c>
      <c r="O228" s="103">
        <f t="shared" si="37"/>
        <v>100</v>
      </c>
      <c r="P228" s="101">
        <f>SUM(O228:O238)/11</f>
        <v>100</v>
      </c>
      <c r="Q228" s="91"/>
    </row>
    <row r="229" spans="1:17" ht="315">
      <c r="A229" s="351"/>
      <c r="B229" s="351"/>
      <c r="C229" s="351"/>
      <c r="D229" s="120"/>
      <c r="E229" s="121"/>
      <c r="F229" s="102"/>
      <c r="G229" s="122"/>
      <c r="H229" s="120"/>
      <c r="I229" s="209"/>
      <c r="J229" s="145" t="s">
        <v>659</v>
      </c>
      <c r="K229" s="125" t="s">
        <v>615</v>
      </c>
      <c r="L229" s="119" t="s">
        <v>350</v>
      </c>
      <c r="M229" s="91">
        <v>3</v>
      </c>
      <c r="N229" s="91">
        <v>3</v>
      </c>
      <c r="O229" s="103">
        <f t="shared" ref="O229" si="38">N229/M229*100</f>
        <v>100</v>
      </c>
      <c r="P229" s="120"/>
      <c r="Q229" s="125"/>
    </row>
    <row r="230" spans="1:17" ht="189">
      <c r="A230" s="351"/>
      <c r="B230" s="351"/>
      <c r="C230" s="351"/>
      <c r="D230" s="120"/>
      <c r="E230" s="121"/>
      <c r="F230" s="102"/>
      <c r="G230" s="122"/>
      <c r="H230" s="120"/>
      <c r="I230" s="209"/>
      <c r="J230" s="145" t="s">
        <v>660</v>
      </c>
      <c r="K230" s="125" t="s">
        <v>617</v>
      </c>
      <c r="L230" s="119" t="s">
        <v>350</v>
      </c>
      <c r="M230" s="92">
        <v>1310</v>
      </c>
      <c r="N230" s="92">
        <v>1373</v>
      </c>
      <c r="O230" s="103">
        <f t="shared" ref="O230:O240" si="39">IF(N230/M230&gt;1,100)</f>
        <v>100</v>
      </c>
      <c r="P230" s="120"/>
      <c r="Q230" s="91"/>
    </row>
    <row r="231" spans="1:17" ht="189">
      <c r="A231" s="351"/>
      <c r="B231" s="351"/>
      <c r="C231" s="351"/>
      <c r="D231" s="120"/>
      <c r="E231" s="121"/>
      <c r="F231" s="102"/>
      <c r="G231" s="122"/>
      <c r="H231" s="120"/>
      <c r="I231" s="209"/>
      <c r="J231" s="145" t="s">
        <v>661</v>
      </c>
      <c r="K231" s="125" t="s">
        <v>619</v>
      </c>
      <c r="L231" s="119" t="s">
        <v>350</v>
      </c>
      <c r="M231" s="92">
        <v>1350</v>
      </c>
      <c r="N231" s="92">
        <v>1540</v>
      </c>
      <c r="O231" s="103">
        <f t="shared" si="39"/>
        <v>100</v>
      </c>
      <c r="P231" s="120"/>
      <c r="Q231" s="91"/>
    </row>
    <row r="232" spans="1:17" ht="63">
      <c r="A232" s="351"/>
      <c r="B232" s="351"/>
      <c r="C232" s="351"/>
      <c r="D232" s="120"/>
      <c r="E232" s="121"/>
      <c r="F232" s="102"/>
      <c r="G232" s="122"/>
      <c r="H232" s="120"/>
      <c r="I232" s="209"/>
      <c r="J232" s="145" t="s">
        <v>662</v>
      </c>
      <c r="K232" s="125" t="s">
        <v>621</v>
      </c>
      <c r="L232" s="119" t="s">
        <v>350</v>
      </c>
      <c r="M232" s="92">
        <v>14200</v>
      </c>
      <c r="N232" s="92">
        <v>14792</v>
      </c>
      <c r="O232" s="103">
        <f t="shared" si="39"/>
        <v>100</v>
      </c>
      <c r="P232" s="120"/>
      <c r="Q232" s="125"/>
    </row>
    <row r="233" spans="1:17" ht="94.5">
      <c r="A233" s="351"/>
      <c r="B233" s="351"/>
      <c r="C233" s="351"/>
      <c r="D233" s="120"/>
      <c r="E233" s="121"/>
      <c r="F233" s="102"/>
      <c r="G233" s="122"/>
      <c r="H233" s="120"/>
      <c r="I233" s="209"/>
      <c r="J233" s="145" t="s">
        <v>663</v>
      </c>
      <c r="K233" s="125" t="s">
        <v>623</v>
      </c>
      <c r="L233" s="119" t="s">
        <v>350</v>
      </c>
      <c r="M233" s="92">
        <v>3010</v>
      </c>
      <c r="N233" s="92">
        <v>3653</v>
      </c>
      <c r="O233" s="103">
        <f>IF(N233/M233&gt;1,100)</f>
        <v>100</v>
      </c>
      <c r="P233" s="120"/>
      <c r="Q233" s="91"/>
    </row>
    <row r="234" spans="1:17" ht="204.75">
      <c r="A234" s="351"/>
      <c r="B234" s="351"/>
      <c r="C234" s="351"/>
      <c r="D234" s="120"/>
      <c r="E234" s="121"/>
      <c r="F234" s="102"/>
      <c r="G234" s="122"/>
      <c r="H234" s="120"/>
      <c r="I234" s="209"/>
      <c r="J234" s="145" t="s">
        <v>664</v>
      </c>
      <c r="K234" s="125" t="s">
        <v>625</v>
      </c>
      <c r="L234" s="119" t="s">
        <v>350</v>
      </c>
      <c r="M234" s="91">
        <v>12</v>
      </c>
      <c r="N234" s="91">
        <v>12</v>
      </c>
      <c r="O234" s="103">
        <f t="shared" ref="O234" si="40">N234/M234*100</f>
        <v>100</v>
      </c>
      <c r="P234" s="120"/>
      <c r="Q234" s="91"/>
    </row>
    <row r="235" spans="1:17" ht="126">
      <c r="A235" s="351"/>
      <c r="B235" s="351"/>
      <c r="C235" s="351"/>
      <c r="D235" s="120"/>
      <c r="E235" s="121"/>
      <c r="F235" s="102"/>
      <c r="G235" s="122"/>
      <c r="H235" s="120"/>
      <c r="I235" s="209"/>
      <c r="J235" s="145" t="s">
        <v>665</v>
      </c>
      <c r="K235" s="125" t="s">
        <v>627</v>
      </c>
      <c r="L235" s="119" t="s">
        <v>350</v>
      </c>
      <c r="M235" s="92">
        <v>83000</v>
      </c>
      <c r="N235" s="92">
        <v>92333</v>
      </c>
      <c r="O235" s="103">
        <f t="shared" si="39"/>
        <v>100</v>
      </c>
      <c r="P235" s="120"/>
      <c r="Q235" s="91"/>
    </row>
    <row r="236" spans="1:17" ht="236.25">
      <c r="A236" s="351"/>
      <c r="B236" s="351"/>
      <c r="C236" s="351"/>
      <c r="D236" s="120"/>
      <c r="E236" s="121"/>
      <c r="F236" s="102"/>
      <c r="G236" s="122"/>
      <c r="H236" s="120"/>
      <c r="I236" s="209"/>
      <c r="J236" s="145" t="s">
        <v>666</v>
      </c>
      <c r="K236" s="125" t="s">
        <v>654</v>
      </c>
      <c r="L236" s="119" t="s">
        <v>350</v>
      </c>
      <c r="M236" s="92">
        <v>8000</v>
      </c>
      <c r="N236" s="92">
        <v>10713</v>
      </c>
      <c r="O236" s="103">
        <f t="shared" si="39"/>
        <v>100</v>
      </c>
      <c r="P236" s="120"/>
      <c r="Q236" s="91"/>
    </row>
    <row r="237" spans="1:17" ht="94.5">
      <c r="A237" s="351"/>
      <c r="B237" s="351"/>
      <c r="C237" s="351"/>
      <c r="D237" s="120"/>
      <c r="E237" s="121"/>
      <c r="F237" s="102"/>
      <c r="G237" s="122"/>
      <c r="H237" s="120"/>
      <c r="I237" s="209"/>
      <c r="J237" s="145" t="s">
        <v>667</v>
      </c>
      <c r="K237" s="125" t="s">
        <v>631</v>
      </c>
      <c r="L237" s="119" t="s">
        <v>350</v>
      </c>
      <c r="M237" s="92">
        <v>67000</v>
      </c>
      <c r="N237" s="92">
        <v>70665</v>
      </c>
      <c r="O237" s="103">
        <f t="shared" si="39"/>
        <v>100</v>
      </c>
      <c r="P237" s="120"/>
      <c r="Q237" s="91"/>
    </row>
    <row r="238" spans="1:17" ht="110.25">
      <c r="A238" s="345"/>
      <c r="B238" s="345"/>
      <c r="C238" s="345"/>
      <c r="D238" s="126"/>
      <c r="E238" s="127"/>
      <c r="F238" s="128"/>
      <c r="G238" s="129"/>
      <c r="H238" s="126"/>
      <c r="I238" s="211"/>
      <c r="J238" s="145" t="s">
        <v>668</v>
      </c>
      <c r="K238" s="125" t="s">
        <v>633</v>
      </c>
      <c r="L238" s="119" t="s">
        <v>446</v>
      </c>
      <c r="M238" s="92">
        <v>336157</v>
      </c>
      <c r="N238" s="92">
        <v>336157</v>
      </c>
      <c r="O238" s="103">
        <f t="shared" ref="O238" si="41">N238/M238*100</f>
        <v>100</v>
      </c>
      <c r="P238" s="126"/>
      <c r="Q238" s="125"/>
    </row>
    <row r="239" spans="1:17" ht="110.25">
      <c r="A239" s="344" t="s">
        <v>669</v>
      </c>
      <c r="B239" s="268" t="s">
        <v>602</v>
      </c>
      <c r="C239" s="351" t="s">
        <v>603</v>
      </c>
      <c r="D239" s="268" t="s">
        <v>670</v>
      </c>
      <c r="E239" s="373">
        <v>89326.1</v>
      </c>
      <c r="F239" s="373">
        <v>87935.6</v>
      </c>
      <c r="G239" s="371" t="s">
        <v>208</v>
      </c>
      <c r="H239" s="349">
        <f>F239/E239*100</f>
        <v>98.443344106593713</v>
      </c>
      <c r="I239" s="268" t="s">
        <v>671</v>
      </c>
      <c r="J239" s="145" t="s">
        <v>607</v>
      </c>
      <c r="K239" s="125" t="s">
        <v>608</v>
      </c>
      <c r="L239" s="119" t="s">
        <v>609</v>
      </c>
      <c r="M239" s="130">
        <v>12260.78</v>
      </c>
      <c r="N239" s="130">
        <v>13068.1</v>
      </c>
      <c r="O239" s="103">
        <f t="shared" si="39"/>
        <v>100</v>
      </c>
      <c r="P239" s="87">
        <f>SUM(O239:O249)/11</f>
        <v>98.02811931941406</v>
      </c>
      <c r="Q239" s="125" t="s">
        <v>672</v>
      </c>
    </row>
    <row r="240" spans="1:17" ht="204.75">
      <c r="A240" s="351"/>
      <c r="B240" s="351"/>
      <c r="C240" s="351"/>
      <c r="D240" s="351"/>
      <c r="E240" s="364"/>
      <c r="F240" s="364"/>
      <c r="G240" s="351"/>
      <c r="H240" s="351"/>
      <c r="I240" s="351"/>
      <c r="J240" s="145" t="s">
        <v>673</v>
      </c>
      <c r="K240" s="125" t="s">
        <v>613</v>
      </c>
      <c r="L240" s="119" t="s">
        <v>350</v>
      </c>
      <c r="M240" s="92">
        <v>17</v>
      </c>
      <c r="N240" s="92">
        <v>26</v>
      </c>
      <c r="O240" s="103">
        <f t="shared" si="39"/>
        <v>100</v>
      </c>
      <c r="P240" s="124"/>
      <c r="Q240" s="125" t="s">
        <v>672</v>
      </c>
    </row>
    <row r="241" spans="1:17" ht="189">
      <c r="A241" s="351"/>
      <c r="B241" s="351"/>
      <c r="C241" s="351"/>
      <c r="D241" s="351"/>
      <c r="E241" s="364"/>
      <c r="F241" s="364"/>
      <c r="G241" s="351"/>
      <c r="H241" s="351"/>
      <c r="I241" s="351"/>
      <c r="J241" s="145" t="s">
        <v>660</v>
      </c>
      <c r="K241" s="125" t="s">
        <v>617</v>
      </c>
      <c r="L241" s="119" t="s">
        <v>350</v>
      </c>
      <c r="M241" s="92">
        <v>20</v>
      </c>
      <c r="N241" s="92">
        <v>22</v>
      </c>
      <c r="O241" s="103">
        <f>IF(N241/M241&gt;=1,100)</f>
        <v>100</v>
      </c>
      <c r="P241" s="124"/>
      <c r="Q241" s="125"/>
    </row>
    <row r="242" spans="1:17" ht="189">
      <c r="A242" s="351"/>
      <c r="B242" s="351"/>
      <c r="C242" s="351"/>
      <c r="D242" s="351"/>
      <c r="E242" s="364"/>
      <c r="F242" s="364"/>
      <c r="G242" s="351"/>
      <c r="H242" s="351"/>
      <c r="I242" s="351"/>
      <c r="J242" s="145" t="s">
        <v>661</v>
      </c>
      <c r="K242" s="125" t="s">
        <v>619</v>
      </c>
      <c r="L242" s="119" t="s">
        <v>350</v>
      </c>
      <c r="M242" s="92">
        <v>22</v>
      </c>
      <c r="N242" s="92">
        <v>114</v>
      </c>
      <c r="O242" s="103">
        <f>IF(N242/M242&gt;=1,100)</f>
        <v>100</v>
      </c>
      <c r="P242" s="124"/>
      <c r="Q242" s="125" t="s">
        <v>674</v>
      </c>
    </row>
    <row r="243" spans="1:17" ht="63">
      <c r="A243" s="351"/>
      <c r="B243" s="351"/>
      <c r="C243" s="351"/>
      <c r="D243" s="351"/>
      <c r="E243" s="364"/>
      <c r="F243" s="364"/>
      <c r="G243" s="351"/>
      <c r="H243" s="351"/>
      <c r="I243" s="351"/>
      <c r="J243" s="145" t="s">
        <v>662</v>
      </c>
      <c r="K243" s="125" t="s">
        <v>621</v>
      </c>
      <c r="L243" s="119" t="s">
        <v>350</v>
      </c>
      <c r="M243" s="92">
        <v>7500</v>
      </c>
      <c r="N243" s="92">
        <v>7438</v>
      </c>
      <c r="O243" s="103">
        <f t="shared" ref="O243:O246" si="42">N243/M243*100</f>
        <v>99.173333333333332</v>
      </c>
      <c r="P243" s="124"/>
      <c r="Q243" s="125" t="s">
        <v>675</v>
      </c>
    </row>
    <row r="244" spans="1:17" ht="94.5">
      <c r="A244" s="351"/>
      <c r="B244" s="351"/>
      <c r="C244" s="351"/>
      <c r="D244" s="351"/>
      <c r="E244" s="364"/>
      <c r="F244" s="364"/>
      <c r="G244" s="351"/>
      <c r="H244" s="351"/>
      <c r="I244" s="351"/>
      <c r="J244" s="145" t="s">
        <v>663</v>
      </c>
      <c r="K244" s="125" t="s">
        <v>623</v>
      </c>
      <c r="L244" s="119" t="s">
        <v>350</v>
      </c>
      <c r="M244" s="92">
        <v>359</v>
      </c>
      <c r="N244" s="92">
        <v>359</v>
      </c>
      <c r="O244" s="103">
        <f t="shared" si="42"/>
        <v>100</v>
      </c>
      <c r="P244" s="124"/>
      <c r="Q244" s="125"/>
    </row>
    <row r="245" spans="1:17" ht="204.75">
      <c r="A245" s="351"/>
      <c r="B245" s="351"/>
      <c r="C245" s="351"/>
      <c r="D245" s="351"/>
      <c r="E245" s="364"/>
      <c r="F245" s="364"/>
      <c r="G245" s="351"/>
      <c r="H245" s="351"/>
      <c r="I245" s="351"/>
      <c r="J245" s="145" t="s">
        <v>664</v>
      </c>
      <c r="K245" s="125" t="s">
        <v>625</v>
      </c>
      <c r="L245" s="119" t="s">
        <v>350</v>
      </c>
      <c r="M245" s="92">
        <v>32</v>
      </c>
      <c r="N245" s="92">
        <v>32</v>
      </c>
      <c r="O245" s="103">
        <f t="shared" si="42"/>
        <v>100</v>
      </c>
      <c r="P245" s="124"/>
      <c r="Q245" s="125"/>
    </row>
    <row r="246" spans="1:17" ht="126">
      <c r="A246" s="351"/>
      <c r="B246" s="351"/>
      <c r="C246" s="351"/>
      <c r="D246" s="351"/>
      <c r="E246" s="364"/>
      <c r="F246" s="364"/>
      <c r="G246" s="351"/>
      <c r="H246" s="351"/>
      <c r="I246" s="351"/>
      <c r="J246" s="145" t="s">
        <v>665</v>
      </c>
      <c r="K246" s="125" t="s">
        <v>627</v>
      </c>
      <c r="L246" s="119" t="s">
        <v>350</v>
      </c>
      <c r="M246" s="92">
        <v>6080</v>
      </c>
      <c r="N246" s="92">
        <v>6080</v>
      </c>
      <c r="O246" s="103">
        <f t="shared" si="42"/>
        <v>100</v>
      </c>
      <c r="P246" s="124"/>
      <c r="Q246" s="125"/>
    </row>
    <row r="247" spans="1:17" ht="236.25">
      <c r="A247" s="351"/>
      <c r="B247" s="351"/>
      <c r="C247" s="351"/>
      <c r="D247" s="351"/>
      <c r="E247" s="364"/>
      <c r="F247" s="364"/>
      <c r="G247" s="351"/>
      <c r="H247" s="351"/>
      <c r="I247" s="351"/>
      <c r="J247" s="145" t="s">
        <v>666</v>
      </c>
      <c r="K247" s="125" t="s">
        <v>646</v>
      </c>
      <c r="L247" s="119" t="s">
        <v>350</v>
      </c>
      <c r="M247" s="92">
        <v>162</v>
      </c>
      <c r="N247" s="92">
        <v>162</v>
      </c>
      <c r="O247" s="103">
        <f>IF(N247/M247&gt;=1,100)</f>
        <v>100</v>
      </c>
      <c r="P247" s="124"/>
      <c r="Q247" s="125"/>
    </row>
    <row r="248" spans="1:17" ht="94.5">
      <c r="A248" s="351"/>
      <c r="B248" s="351"/>
      <c r="C248" s="351"/>
      <c r="D248" s="351"/>
      <c r="E248" s="364"/>
      <c r="F248" s="364"/>
      <c r="G248" s="351"/>
      <c r="H248" s="351"/>
      <c r="I248" s="351"/>
      <c r="J248" s="145" t="s">
        <v>667</v>
      </c>
      <c r="K248" s="125" t="s">
        <v>631</v>
      </c>
      <c r="L248" s="119" t="s">
        <v>350</v>
      </c>
      <c r="M248" s="92">
        <v>5300</v>
      </c>
      <c r="N248" s="92">
        <v>4260</v>
      </c>
      <c r="O248" s="103">
        <f t="shared" ref="O248:O249" si="43">N248/M248*100</f>
        <v>80.377358490566039</v>
      </c>
      <c r="P248" s="124"/>
      <c r="Q248" s="125" t="s">
        <v>676</v>
      </c>
    </row>
    <row r="249" spans="1:17" ht="110.25">
      <c r="A249" s="345"/>
      <c r="B249" s="345"/>
      <c r="C249" s="345"/>
      <c r="D249" s="345"/>
      <c r="E249" s="362"/>
      <c r="F249" s="362"/>
      <c r="G249" s="345"/>
      <c r="H249" s="345"/>
      <c r="I249" s="345"/>
      <c r="J249" s="145" t="s">
        <v>668</v>
      </c>
      <c r="K249" s="125" t="s">
        <v>633</v>
      </c>
      <c r="L249" s="119" t="s">
        <v>446</v>
      </c>
      <c r="M249" s="92">
        <v>14500</v>
      </c>
      <c r="N249" s="92">
        <v>14320</v>
      </c>
      <c r="O249" s="103">
        <f t="shared" si="43"/>
        <v>98.758620689655174</v>
      </c>
      <c r="P249" s="124"/>
      <c r="Q249" s="125" t="s">
        <v>676</v>
      </c>
    </row>
    <row r="250" spans="1:17" ht="110.25">
      <c r="A250" s="344" t="s">
        <v>677</v>
      </c>
      <c r="B250" s="268" t="s">
        <v>602</v>
      </c>
      <c r="C250" s="344" t="s">
        <v>603</v>
      </c>
      <c r="D250" s="86" t="s">
        <v>678</v>
      </c>
      <c r="E250" s="118">
        <v>106116.4</v>
      </c>
      <c r="F250" s="101">
        <v>106116</v>
      </c>
      <c r="G250" s="90" t="s">
        <v>208</v>
      </c>
      <c r="H250" s="101">
        <f>F250/E250*100</f>
        <v>99.999623055437254</v>
      </c>
      <c r="I250" s="208"/>
      <c r="J250" s="145" t="s">
        <v>607</v>
      </c>
      <c r="K250" s="125" t="s">
        <v>608</v>
      </c>
      <c r="L250" s="119" t="s">
        <v>609</v>
      </c>
      <c r="M250" s="131">
        <v>14708.9</v>
      </c>
      <c r="N250" s="131">
        <v>9802.2999999999993</v>
      </c>
      <c r="O250" s="103">
        <f>(N250/M250)*100</f>
        <v>66.641965068767888</v>
      </c>
      <c r="P250" s="87">
        <f>SUM(O250:O260)/11</f>
        <v>96.967451369887982</v>
      </c>
      <c r="Q250" s="84" t="s">
        <v>679</v>
      </c>
    </row>
    <row r="251" spans="1:17" ht="220.5">
      <c r="A251" s="351"/>
      <c r="B251" s="351"/>
      <c r="C251" s="351"/>
      <c r="D251" s="132"/>
      <c r="E251" s="121"/>
      <c r="F251" s="102"/>
      <c r="G251" s="133"/>
      <c r="H251" s="102"/>
      <c r="I251" s="209"/>
      <c r="J251" s="145" t="s">
        <v>680</v>
      </c>
      <c r="K251" s="145" t="s">
        <v>611</v>
      </c>
      <c r="L251" s="119" t="s">
        <v>350</v>
      </c>
      <c r="M251" s="134">
        <v>1</v>
      </c>
      <c r="N251" s="134">
        <v>1</v>
      </c>
      <c r="O251" s="103">
        <f>(N251/M251)*100</f>
        <v>100</v>
      </c>
      <c r="P251" s="135"/>
      <c r="Q251" s="84"/>
    </row>
    <row r="252" spans="1:17" ht="204.75">
      <c r="A252" s="351"/>
      <c r="B252" s="351"/>
      <c r="C252" s="351"/>
      <c r="D252" s="120"/>
      <c r="E252" s="121"/>
      <c r="F252" s="102"/>
      <c r="G252" s="122"/>
      <c r="H252" s="120"/>
      <c r="I252" s="209"/>
      <c r="J252" s="145" t="s">
        <v>612</v>
      </c>
      <c r="K252" s="125" t="s">
        <v>613</v>
      </c>
      <c r="L252" s="119" t="s">
        <v>350</v>
      </c>
      <c r="M252" s="136">
        <v>43</v>
      </c>
      <c r="N252" s="136">
        <v>43</v>
      </c>
      <c r="O252" s="103">
        <f t="shared" ref="O252:O257" si="44">N252/M252*100</f>
        <v>100</v>
      </c>
      <c r="P252" s="120"/>
      <c r="Q252" s="91"/>
    </row>
    <row r="253" spans="1:17" ht="189">
      <c r="A253" s="351"/>
      <c r="B253" s="351"/>
      <c r="C253" s="351"/>
      <c r="D253" s="120"/>
      <c r="E253" s="121"/>
      <c r="F253" s="102"/>
      <c r="G253" s="122"/>
      <c r="H253" s="120"/>
      <c r="I253" s="209"/>
      <c r="J253" s="145" t="s">
        <v>638</v>
      </c>
      <c r="K253" s="125" t="s">
        <v>617</v>
      </c>
      <c r="L253" s="119" t="s">
        <v>350</v>
      </c>
      <c r="M253" s="136">
        <v>925</v>
      </c>
      <c r="N253" s="136">
        <v>925</v>
      </c>
      <c r="O253" s="103">
        <f t="shared" si="44"/>
        <v>100</v>
      </c>
      <c r="P253" s="120"/>
      <c r="Q253" s="91"/>
    </row>
    <row r="254" spans="1:17" ht="189">
      <c r="A254" s="351"/>
      <c r="B254" s="351"/>
      <c r="C254" s="351"/>
      <c r="D254" s="120"/>
      <c r="E254" s="121"/>
      <c r="F254" s="102"/>
      <c r="G254" s="122"/>
      <c r="H254" s="120"/>
      <c r="I254" s="209"/>
      <c r="J254" s="145" t="s">
        <v>639</v>
      </c>
      <c r="K254" s="125" t="s">
        <v>619</v>
      </c>
      <c r="L254" s="119" t="s">
        <v>350</v>
      </c>
      <c r="M254" s="134">
        <v>1012</v>
      </c>
      <c r="N254" s="134">
        <v>1012</v>
      </c>
      <c r="O254" s="103">
        <f>IF(N254/M254&gt;=1,100)</f>
        <v>100</v>
      </c>
      <c r="P254" s="120"/>
      <c r="Q254" s="91"/>
    </row>
    <row r="255" spans="1:17" ht="63">
      <c r="A255" s="351"/>
      <c r="B255" s="351"/>
      <c r="C255" s="351"/>
      <c r="D255" s="120"/>
      <c r="E255" s="121"/>
      <c r="F255" s="102"/>
      <c r="G255" s="122"/>
      <c r="H255" s="120"/>
      <c r="I255" s="209"/>
      <c r="J255" s="145" t="s">
        <v>640</v>
      </c>
      <c r="K255" s="125" t="s">
        <v>621</v>
      </c>
      <c r="L255" s="119" t="s">
        <v>350</v>
      </c>
      <c r="M255" s="134">
        <v>8364</v>
      </c>
      <c r="N255" s="134">
        <v>8364</v>
      </c>
      <c r="O255" s="103">
        <f t="shared" si="44"/>
        <v>100</v>
      </c>
      <c r="P255" s="120"/>
      <c r="Q255" s="125"/>
    </row>
    <row r="256" spans="1:17" ht="94.5">
      <c r="A256" s="351"/>
      <c r="B256" s="351"/>
      <c r="C256" s="351"/>
      <c r="D256" s="120"/>
      <c r="E256" s="121"/>
      <c r="F256" s="102"/>
      <c r="G256" s="122"/>
      <c r="H256" s="120"/>
      <c r="I256" s="209"/>
      <c r="J256" s="145" t="s">
        <v>641</v>
      </c>
      <c r="K256" s="125" t="s">
        <v>623</v>
      </c>
      <c r="L256" s="119" t="s">
        <v>350</v>
      </c>
      <c r="M256" s="134">
        <v>266</v>
      </c>
      <c r="N256" s="134">
        <v>266</v>
      </c>
      <c r="O256" s="103">
        <f>IF(N256/M256&gt;=1,100)</f>
        <v>100</v>
      </c>
      <c r="P256" s="120"/>
      <c r="Q256" s="91"/>
    </row>
    <row r="257" spans="1:17" ht="204.75">
      <c r="A257" s="351"/>
      <c r="B257" s="351"/>
      <c r="C257" s="351"/>
      <c r="D257" s="120"/>
      <c r="E257" s="121"/>
      <c r="F257" s="102"/>
      <c r="G257" s="122"/>
      <c r="H257" s="120"/>
      <c r="I257" s="209"/>
      <c r="J257" s="145" t="s">
        <v>642</v>
      </c>
      <c r="K257" s="125" t="s">
        <v>625</v>
      </c>
      <c r="L257" s="119" t="s">
        <v>350</v>
      </c>
      <c r="M257" s="134">
        <v>12</v>
      </c>
      <c r="N257" s="134">
        <v>12</v>
      </c>
      <c r="O257" s="103">
        <f t="shared" si="44"/>
        <v>100</v>
      </c>
      <c r="P257" s="120"/>
      <c r="Q257" s="91"/>
    </row>
    <row r="258" spans="1:17" ht="236.25">
      <c r="A258" s="351"/>
      <c r="B258" s="351"/>
      <c r="C258" s="351"/>
      <c r="D258" s="120"/>
      <c r="E258" s="121"/>
      <c r="F258" s="102"/>
      <c r="G258" s="122"/>
      <c r="H258" s="120"/>
      <c r="I258" s="209"/>
      <c r="J258" s="145" t="s">
        <v>666</v>
      </c>
      <c r="K258" s="125" t="s">
        <v>646</v>
      </c>
      <c r="L258" s="119" t="s">
        <v>350</v>
      </c>
      <c r="M258" s="134">
        <v>1533</v>
      </c>
      <c r="N258" s="134">
        <v>1533</v>
      </c>
      <c r="O258" s="103">
        <f>IF(N258/M258&gt;=1,100)</f>
        <v>100</v>
      </c>
      <c r="P258" s="120"/>
      <c r="Q258" s="84"/>
    </row>
    <row r="259" spans="1:17" ht="94.5">
      <c r="A259" s="351"/>
      <c r="B259" s="351"/>
      <c r="C259" s="351"/>
      <c r="D259" s="120"/>
      <c r="E259" s="121"/>
      <c r="F259" s="102"/>
      <c r="G259" s="122"/>
      <c r="H259" s="120"/>
      <c r="I259" s="209"/>
      <c r="J259" s="145" t="s">
        <v>667</v>
      </c>
      <c r="K259" s="125" t="s">
        <v>631</v>
      </c>
      <c r="L259" s="119" t="s">
        <v>350</v>
      </c>
      <c r="M259" s="134">
        <v>11800</v>
      </c>
      <c r="N259" s="134">
        <v>11800</v>
      </c>
      <c r="O259" s="103">
        <f>IF(N259/M259&gt;=1,100)</f>
        <v>100</v>
      </c>
      <c r="P259" s="120"/>
      <c r="Q259" s="91"/>
    </row>
    <row r="260" spans="1:17" ht="110.25">
      <c r="A260" s="345"/>
      <c r="B260" s="345"/>
      <c r="C260" s="345"/>
      <c r="D260" s="120"/>
      <c r="E260" s="121"/>
      <c r="F260" s="102"/>
      <c r="G260" s="122"/>
      <c r="H260" s="120"/>
      <c r="I260" s="209"/>
      <c r="J260" s="145" t="s">
        <v>668</v>
      </c>
      <c r="K260" s="125" t="s">
        <v>633</v>
      </c>
      <c r="L260" s="119" t="s">
        <v>446</v>
      </c>
      <c r="M260" s="134">
        <v>351096</v>
      </c>
      <c r="N260" s="134">
        <v>351096</v>
      </c>
      <c r="O260" s="103">
        <f>IF(N260/M260&gt;=1,100)</f>
        <v>100</v>
      </c>
      <c r="P260" s="126"/>
      <c r="Q260" s="86"/>
    </row>
    <row r="261" spans="1:17" ht="110.25">
      <c r="A261" s="344" t="s">
        <v>681</v>
      </c>
      <c r="B261" s="268" t="s">
        <v>602</v>
      </c>
      <c r="C261" s="344" t="s">
        <v>603</v>
      </c>
      <c r="D261" s="86" t="s">
        <v>682</v>
      </c>
      <c r="E261" s="118">
        <v>126465.9</v>
      </c>
      <c r="F261" s="101">
        <v>126465.3</v>
      </c>
      <c r="G261" s="90" t="s">
        <v>208</v>
      </c>
      <c r="H261" s="101">
        <f>F261/E261*100</f>
        <v>99.999525563808106</v>
      </c>
      <c r="I261" s="208"/>
      <c r="J261" s="145" t="s">
        <v>607</v>
      </c>
      <c r="K261" s="125" t="s">
        <v>608</v>
      </c>
      <c r="L261" s="119" t="s">
        <v>609</v>
      </c>
      <c r="M261" s="131">
        <v>15900</v>
      </c>
      <c r="N261" s="131">
        <v>19415.810000000001</v>
      </c>
      <c r="O261" s="103">
        <f t="shared" ref="O261:O273" si="45">IF(N261/M261&gt;1,100)</f>
        <v>100</v>
      </c>
      <c r="P261" s="349">
        <f>SUM(O261:O273)/13</f>
        <v>98.021978021978015</v>
      </c>
      <c r="Q261" s="125" t="s">
        <v>683</v>
      </c>
    </row>
    <row r="262" spans="1:17" ht="236.25">
      <c r="A262" s="352"/>
      <c r="B262" s="269"/>
      <c r="C262" s="352"/>
      <c r="D262" s="132"/>
      <c r="E262" s="121"/>
      <c r="F262" s="102"/>
      <c r="G262" s="133"/>
      <c r="H262" s="102"/>
      <c r="I262" s="209"/>
      <c r="J262" s="145" t="s">
        <v>610</v>
      </c>
      <c r="K262" s="125" t="s">
        <v>611</v>
      </c>
      <c r="L262" s="119" t="s">
        <v>350</v>
      </c>
      <c r="M262" s="131">
        <v>2</v>
      </c>
      <c r="N262" s="131">
        <v>4</v>
      </c>
      <c r="O262" s="103">
        <f t="shared" si="45"/>
        <v>100</v>
      </c>
      <c r="P262" s="363"/>
      <c r="Q262" s="125" t="s">
        <v>684</v>
      </c>
    </row>
    <row r="263" spans="1:17" ht="204.75">
      <c r="A263" s="351"/>
      <c r="B263" s="351"/>
      <c r="C263" s="351"/>
      <c r="D263" s="120"/>
      <c r="E263" s="121"/>
      <c r="F263" s="102"/>
      <c r="G263" s="122"/>
      <c r="H263" s="120"/>
      <c r="I263" s="209"/>
      <c r="J263" s="145" t="s">
        <v>612</v>
      </c>
      <c r="K263" s="125" t="s">
        <v>613</v>
      </c>
      <c r="L263" s="119" t="s">
        <v>350</v>
      </c>
      <c r="M263" s="136">
        <v>50</v>
      </c>
      <c r="N263" s="136">
        <v>57</v>
      </c>
      <c r="O263" s="103">
        <f>IF(N263/M263&gt;=1,100)</f>
        <v>100</v>
      </c>
      <c r="P263" s="363"/>
      <c r="Q263" s="125"/>
    </row>
    <row r="264" spans="1:17" ht="315">
      <c r="A264" s="351"/>
      <c r="B264" s="351"/>
      <c r="C264" s="351"/>
      <c r="D264" s="120"/>
      <c r="E264" s="121"/>
      <c r="F264" s="102"/>
      <c r="G264" s="122"/>
      <c r="H264" s="120"/>
      <c r="I264" s="209"/>
      <c r="J264" s="145" t="s">
        <v>614</v>
      </c>
      <c r="K264" s="125" t="s">
        <v>615</v>
      </c>
      <c r="L264" s="119" t="s">
        <v>350</v>
      </c>
      <c r="M264" s="136">
        <v>6</v>
      </c>
      <c r="N264" s="136">
        <v>6</v>
      </c>
      <c r="O264" s="103">
        <f t="shared" ref="O264" si="46">N264/M264*100</f>
        <v>100</v>
      </c>
      <c r="P264" s="120"/>
      <c r="Q264" s="125"/>
    </row>
    <row r="265" spans="1:17" ht="189">
      <c r="A265" s="351"/>
      <c r="B265" s="351"/>
      <c r="C265" s="351"/>
      <c r="D265" s="120"/>
      <c r="E265" s="121"/>
      <c r="F265" s="102"/>
      <c r="G265" s="122"/>
      <c r="H265" s="120"/>
      <c r="I265" s="209"/>
      <c r="J265" s="145" t="s">
        <v>616</v>
      </c>
      <c r="K265" s="125" t="s">
        <v>617</v>
      </c>
      <c r="L265" s="119" t="s">
        <v>350</v>
      </c>
      <c r="M265" s="136">
        <v>40</v>
      </c>
      <c r="N265" s="136">
        <v>44</v>
      </c>
      <c r="O265" s="103">
        <f t="shared" si="45"/>
        <v>100</v>
      </c>
      <c r="P265" s="120"/>
      <c r="Q265" s="125"/>
    </row>
    <row r="266" spans="1:17" ht="189">
      <c r="A266" s="351"/>
      <c r="B266" s="351"/>
      <c r="C266" s="351"/>
      <c r="D266" s="120"/>
      <c r="E266" s="121"/>
      <c r="F266" s="102"/>
      <c r="G266" s="122"/>
      <c r="H266" s="120"/>
      <c r="I266" s="209"/>
      <c r="J266" s="145" t="s">
        <v>618</v>
      </c>
      <c r="K266" s="125" t="s">
        <v>619</v>
      </c>
      <c r="L266" s="119" t="s">
        <v>350</v>
      </c>
      <c r="M266" s="134">
        <v>400</v>
      </c>
      <c r="N266" s="134">
        <v>736</v>
      </c>
      <c r="O266" s="103">
        <f t="shared" si="45"/>
        <v>100</v>
      </c>
      <c r="P266" s="120"/>
      <c r="Q266" s="125" t="s">
        <v>685</v>
      </c>
    </row>
    <row r="267" spans="1:17" ht="63">
      <c r="A267" s="351"/>
      <c r="B267" s="351"/>
      <c r="C267" s="351"/>
      <c r="D267" s="120"/>
      <c r="E267" s="121"/>
      <c r="F267" s="102"/>
      <c r="G267" s="122"/>
      <c r="H267" s="120"/>
      <c r="I267" s="209"/>
      <c r="J267" s="145" t="s">
        <v>620</v>
      </c>
      <c r="K267" s="125" t="s">
        <v>621</v>
      </c>
      <c r="L267" s="119" t="s">
        <v>350</v>
      </c>
      <c r="M267" s="134">
        <v>16000</v>
      </c>
      <c r="N267" s="134">
        <v>16188</v>
      </c>
      <c r="O267" s="103">
        <f t="shared" si="45"/>
        <v>100</v>
      </c>
      <c r="P267" s="120"/>
      <c r="Q267" s="209"/>
    </row>
    <row r="268" spans="1:17" ht="94.5">
      <c r="A268" s="351"/>
      <c r="B268" s="351"/>
      <c r="C268" s="351"/>
      <c r="D268" s="120"/>
      <c r="E268" s="121"/>
      <c r="F268" s="102"/>
      <c r="G268" s="122"/>
      <c r="H268" s="120"/>
      <c r="I268" s="209"/>
      <c r="J268" s="145" t="s">
        <v>622</v>
      </c>
      <c r="K268" s="125" t="s">
        <v>623</v>
      </c>
      <c r="L268" s="119" t="s">
        <v>350</v>
      </c>
      <c r="M268" s="134">
        <v>300</v>
      </c>
      <c r="N268" s="134">
        <v>423</v>
      </c>
      <c r="O268" s="103">
        <f t="shared" si="45"/>
        <v>100</v>
      </c>
      <c r="P268" s="120"/>
      <c r="Q268" s="125" t="s">
        <v>686</v>
      </c>
    </row>
    <row r="269" spans="1:17" ht="204.75">
      <c r="A269" s="351"/>
      <c r="B269" s="351"/>
      <c r="C269" s="351"/>
      <c r="D269" s="120"/>
      <c r="E269" s="121"/>
      <c r="F269" s="102"/>
      <c r="G269" s="122"/>
      <c r="H269" s="120"/>
      <c r="I269" s="209"/>
      <c r="J269" s="145" t="s">
        <v>624</v>
      </c>
      <c r="K269" s="125" t="s">
        <v>625</v>
      </c>
      <c r="L269" s="119" t="s">
        <v>350</v>
      </c>
      <c r="M269" s="134">
        <v>4</v>
      </c>
      <c r="N269" s="134">
        <v>4</v>
      </c>
      <c r="O269" s="103">
        <f t="shared" ref="O269" si="47">N269/M269*100</f>
        <v>100</v>
      </c>
      <c r="P269" s="120"/>
      <c r="Q269" s="91"/>
    </row>
    <row r="270" spans="1:17" ht="126">
      <c r="A270" s="351"/>
      <c r="B270" s="351"/>
      <c r="C270" s="351"/>
      <c r="D270" s="120"/>
      <c r="E270" s="121"/>
      <c r="F270" s="102"/>
      <c r="G270" s="122"/>
      <c r="H270" s="120"/>
      <c r="I270" s="209"/>
      <c r="J270" s="145" t="s">
        <v>626</v>
      </c>
      <c r="K270" s="125" t="s">
        <v>627</v>
      </c>
      <c r="L270" s="119" t="s">
        <v>350</v>
      </c>
      <c r="M270" s="134">
        <v>30000</v>
      </c>
      <c r="N270" s="134">
        <v>62600</v>
      </c>
      <c r="O270" s="103">
        <f t="shared" si="45"/>
        <v>100</v>
      </c>
      <c r="P270" s="120"/>
      <c r="Q270" s="125" t="s">
        <v>687</v>
      </c>
    </row>
    <row r="271" spans="1:17" ht="236.25">
      <c r="A271" s="351"/>
      <c r="B271" s="351"/>
      <c r="C271" s="351"/>
      <c r="D271" s="120"/>
      <c r="E271" s="121"/>
      <c r="F271" s="102"/>
      <c r="G271" s="122"/>
      <c r="H271" s="120"/>
      <c r="I271" s="209"/>
      <c r="J271" s="145" t="s">
        <v>628</v>
      </c>
      <c r="K271" s="125" t="s">
        <v>654</v>
      </c>
      <c r="L271" s="119" t="s">
        <v>350</v>
      </c>
      <c r="M271" s="134">
        <v>3500</v>
      </c>
      <c r="N271" s="134">
        <v>5917</v>
      </c>
      <c r="O271" s="103">
        <f t="shared" si="45"/>
        <v>100</v>
      </c>
      <c r="P271" s="120"/>
      <c r="Q271" s="125" t="s">
        <v>687</v>
      </c>
    </row>
    <row r="272" spans="1:17" ht="94.5">
      <c r="A272" s="351"/>
      <c r="B272" s="351"/>
      <c r="C272" s="351"/>
      <c r="D272" s="120"/>
      <c r="E272" s="121"/>
      <c r="F272" s="102"/>
      <c r="G272" s="122"/>
      <c r="H272" s="120"/>
      <c r="I272" s="209"/>
      <c r="J272" s="145" t="s">
        <v>630</v>
      </c>
      <c r="K272" s="125" t="s">
        <v>631</v>
      </c>
      <c r="L272" s="119" t="s">
        <v>350</v>
      </c>
      <c r="M272" s="134">
        <v>3500</v>
      </c>
      <c r="N272" s="134">
        <v>2600</v>
      </c>
      <c r="O272" s="103">
        <f t="shared" ref="O272" si="48">N272/M272*100</f>
        <v>74.285714285714292</v>
      </c>
      <c r="P272" s="120"/>
      <c r="Q272" s="125" t="s">
        <v>688</v>
      </c>
    </row>
    <row r="273" spans="1:17" ht="110.25">
      <c r="A273" s="345"/>
      <c r="B273" s="345"/>
      <c r="C273" s="345"/>
      <c r="D273" s="120"/>
      <c r="E273" s="121"/>
      <c r="F273" s="102"/>
      <c r="G273" s="122"/>
      <c r="H273" s="120"/>
      <c r="I273" s="209"/>
      <c r="J273" s="145" t="s">
        <v>632</v>
      </c>
      <c r="K273" s="125" t="s">
        <v>633</v>
      </c>
      <c r="L273" s="119" t="s">
        <v>446</v>
      </c>
      <c r="M273" s="134">
        <v>440000</v>
      </c>
      <c r="N273" s="134">
        <v>462386</v>
      </c>
      <c r="O273" s="103">
        <f t="shared" si="45"/>
        <v>100</v>
      </c>
      <c r="P273" s="120"/>
      <c r="Q273" s="125" t="s">
        <v>689</v>
      </c>
    </row>
    <row r="274" spans="1:17" ht="110.25">
      <c r="A274" s="344" t="s">
        <v>690</v>
      </c>
      <c r="B274" s="268" t="s">
        <v>602</v>
      </c>
      <c r="C274" s="344" t="s">
        <v>603</v>
      </c>
      <c r="D274" s="86" t="s">
        <v>691</v>
      </c>
      <c r="E274" s="118">
        <v>57001.2</v>
      </c>
      <c r="F274" s="101">
        <v>57001.1</v>
      </c>
      <c r="G274" s="90" t="s">
        <v>208</v>
      </c>
      <c r="H274" s="101">
        <f>F274/E274*100</f>
        <v>99.999824565096873</v>
      </c>
      <c r="I274" s="208"/>
      <c r="J274" s="145" t="s">
        <v>607</v>
      </c>
      <c r="K274" s="125" t="s">
        <v>608</v>
      </c>
      <c r="L274" s="119" t="s">
        <v>609</v>
      </c>
      <c r="M274" s="131">
        <v>13010</v>
      </c>
      <c r="N274" s="131">
        <v>13010</v>
      </c>
      <c r="O274" s="103">
        <f t="shared" ref="O274:O283" si="49">N274/M274*100</f>
        <v>100</v>
      </c>
      <c r="P274" s="87">
        <f>SUM(O274:O284)/11</f>
        <v>96.218906397350125</v>
      </c>
      <c r="Q274" s="125"/>
    </row>
    <row r="275" spans="1:17" ht="204.75">
      <c r="A275" s="351"/>
      <c r="B275" s="351"/>
      <c r="C275" s="351"/>
      <c r="D275" s="120"/>
      <c r="E275" s="121"/>
      <c r="F275" s="102"/>
      <c r="G275" s="122"/>
      <c r="H275" s="120"/>
      <c r="I275" s="209"/>
      <c r="J275" s="145" t="s">
        <v>673</v>
      </c>
      <c r="K275" s="125" t="s">
        <v>613</v>
      </c>
      <c r="L275" s="119" t="s">
        <v>350</v>
      </c>
      <c r="M275" s="136">
        <v>36</v>
      </c>
      <c r="N275" s="136">
        <v>36</v>
      </c>
      <c r="O275" s="103">
        <f t="shared" si="49"/>
        <v>100</v>
      </c>
      <c r="P275" s="120"/>
      <c r="Q275" s="84"/>
    </row>
    <row r="276" spans="1:17" ht="189">
      <c r="A276" s="351"/>
      <c r="B276" s="351"/>
      <c r="C276" s="351"/>
      <c r="D276" s="120"/>
      <c r="E276" s="121"/>
      <c r="F276" s="102"/>
      <c r="G276" s="122"/>
      <c r="H276" s="120"/>
      <c r="I276" s="209"/>
      <c r="J276" s="145" t="s">
        <v>660</v>
      </c>
      <c r="K276" s="125" t="s">
        <v>617</v>
      </c>
      <c r="L276" s="119" t="s">
        <v>350</v>
      </c>
      <c r="M276" s="136">
        <v>61</v>
      </c>
      <c r="N276" s="136">
        <v>61</v>
      </c>
      <c r="O276" s="103">
        <f t="shared" si="49"/>
        <v>100</v>
      </c>
      <c r="P276" s="120"/>
      <c r="Q276" s="84"/>
    </row>
    <row r="277" spans="1:17" ht="189">
      <c r="A277" s="351"/>
      <c r="B277" s="351"/>
      <c r="C277" s="351"/>
      <c r="D277" s="120"/>
      <c r="E277" s="121"/>
      <c r="F277" s="102"/>
      <c r="G277" s="122"/>
      <c r="H277" s="120"/>
      <c r="I277" s="209"/>
      <c r="J277" s="145" t="s">
        <v>661</v>
      </c>
      <c r="K277" s="125" t="s">
        <v>619</v>
      </c>
      <c r="L277" s="119" t="s">
        <v>350</v>
      </c>
      <c r="M277" s="136">
        <v>271</v>
      </c>
      <c r="N277" s="136">
        <v>221</v>
      </c>
      <c r="O277" s="103">
        <f t="shared" si="49"/>
        <v>81.54981549815497</v>
      </c>
      <c r="P277" s="120"/>
      <c r="Q277" s="268" t="s">
        <v>692</v>
      </c>
    </row>
    <row r="278" spans="1:17" ht="63">
      <c r="A278" s="351"/>
      <c r="B278" s="351"/>
      <c r="C278" s="351"/>
      <c r="D278" s="120"/>
      <c r="E278" s="121"/>
      <c r="F278" s="102"/>
      <c r="G278" s="122"/>
      <c r="H278" s="120"/>
      <c r="I278" s="209"/>
      <c r="J278" s="145" t="s">
        <v>662</v>
      </c>
      <c r="K278" s="125" t="s">
        <v>621</v>
      </c>
      <c r="L278" s="119" t="s">
        <v>350</v>
      </c>
      <c r="M278" s="134">
        <v>1413</v>
      </c>
      <c r="N278" s="134">
        <v>1387</v>
      </c>
      <c r="O278" s="103">
        <f t="shared" si="49"/>
        <v>98.159943382873323</v>
      </c>
      <c r="P278" s="120"/>
      <c r="Q278" s="270"/>
    </row>
    <row r="279" spans="1:17" ht="94.5">
      <c r="A279" s="351"/>
      <c r="B279" s="351"/>
      <c r="C279" s="351"/>
      <c r="D279" s="120"/>
      <c r="E279" s="121"/>
      <c r="F279" s="102"/>
      <c r="G279" s="122"/>
      <c r="H279" s="120"/>
      <c r="I279" s="209"/>
      <c r="J279" s="145" t="s">
        <v>663</v>
      </c>
      <c r="K279" s="125" t="s">
        <v>623</v>
      </c>
      <c r="L279" s="119" t="s">
        <v>350</v>
      </c>
      <c r="M279" s="136">
        <v>336</v>
      </c>
      <c r="N279" s="136">
        <v>336</v>
      </c>
      <c r="O279" s="103">
        <f t="shared" si="49"/>
        <v>100</v>
      </c>
      <c r="P279" s="120"/>
      <c r="Q279" s="91"/>
    </row>
    <row r="280" spans="1:17" ht="204.75">
      <c r="A280" s="351"/>
      <c r="B280" s="351"/>
      <c r="C280" s="351"/>
      <c r="D280" s="120"/>
      <c r="E280" s="121"/>
      <c r="F280" s="102"/>
      <c r="G280" s="122"/>
      <c r="H280" s="120"/>
      <c r="I280" s="209"/>
      <c r="J280" s="145" t="s">
        <v>664</v>
      </c>
      <c r="K280" s="125" t="s">
        <v>625</v>
      </c>
      <c r="L280" s="119" t="s">
        <v>350</v>
      </c>
      <c r="M280" s="136">
        <v>12</v>
      </c>
      <c r="N280" s="136">
        <v>12</v>
      </c>
      <c r="O280" s="103">
        <f t="shared" si="49"/>
        <v>100</v>
      </c>
      <c r="P280" s="120"/>
      <c r="Q280" s="91"/>
    </row>
    <row r="281" spans="1:17" ht="126">
      <c r="A281" s="351"/>
      <c r="B281" s="351"/>
      <c r="C281" s="351"/>
      <c r="D281" s="120"/>
      <c r="E281" s="121"/>
      <c r="F281" s="102"/>
      <c r="G281" s="122"/>
      <c r="H281" s="120"/>
      <c r="I281" s="209"/>
      <c r="J281" s="145" t="s">
        <v>665</v>
      </c>
      <c r="K281" s="125" t="s">
        <v>627</v>
      </c>
      <c r="L281" s="119" t="s">
        <v>350</v>
      </c>
      <c r="M281" s="136">
        <v>5776</v>
      </c>
      <c r="N281" s="136">
        <v>5299</v>
      </c>
      <c r="O281" s="103">
        <f t="shared" si="49"/>
        <v>91.74168975069253</v>
      </c>
      <c r="P281" s="120"/>
      <c r="Q281" s="84" t="s">
        <v>693</v>
      </c>
    </row>
    <row r="282" spans="1:17" ht="236.25">
      <c r="A282" s="351"/>
      <c r="B282" s="351"/>
      <c r="C282" s="351"/>
      <c r="D282" s="120"/>
      <c r="E282" s="121"/>
      <c r="F282" s="102"/>
      <c r="G282" s="122"/>
      <c r="H282" s="120"/>
      <c r="I282" s="209"/>
      <c r="J282" s="145" t="s">
        <v>666</v>
      </c>
      <c r="K282" s="125" t="s">
        <v>629</v>
      </c>
      <c r="L282" s="119" t="s">
        <v>350</v>
      </c>
      <c r="M282" s="136">
        <v>115</v>
      </c>
      <c r="N282" s="136">
        <v>100</v>
      </c>
      <c r="O282" s="103">
        <f t="shared" si="49"/>
        <v>86.956521739130437</v>
      </c>
      <c r="P282" s="120"/>
      <c r="Q282" s="84" t="s">
        <v>694</v>
      </c>
    </row>
    <row r="283" spans="1:17" ht="94.5">
      <c r="A283" s="351"/>
      <c r="B283" s="351"/>
      <c r="C283" s="351"/>
      <c r="D283" s="120"/>
      <c r="E283" s="121"/>
      <c r="F283" s="102"/>
      <c r="G283" s="122"/>
      <c r="H283" s="120"/>
      <c r="I283" s="209"/>
      <c r="J283" s="145" t="s">
        <v>667</v>
      </c>
      <c r="K283" s="125" t="s">
        <v>631</v>
      </c>
      <c r="L283" s="119" t="s">
        <v>350</v>
      </c>
      <c r="M283" s="136">
        <v>261</v>
      </c>
      <c r="N283" s="136">
        <v>261</v>
      </c>
      <c r="O283" s="103">
        <f t="shared" si="49"/>
        <v>100</v>
      </c>
      <c r="P283" s="120"/>
      <c r="Q283" s="84"/>
    </row>
    <row r="284" spans="1:17" ht="110.25">
      <c r="A284" s="345"/>
      <c r="B284" s="345"/>
      <c r="C284" s="345"/>
      <c r="D284" s="126"/>
      <c r="E284" s="127"/>
      <c r="F284" s="128"/>
      <c r="G284" s="129"/>
      <c r="H284" s="126"/>
      <c r="I284" s="211"/>
      <c r="J284" s="145" t="s">
        <v>668</v>
      </c>
      <c r="K284" s="125" t="s">
        <v>633</v>
      </c>
      <c r="L284" s="119" t="s">
        <v>446</v>
      </c>
      <c r="M284" s="134">
        <v>45589</v>
      </c>
      <c r="N284" s="134">
        <v>46109</v>
      </c>
      <c r="O284" s="103">
        <f t="shared" ref="O284:O287" si="50">IF(N284/M284&gt;1,100)</f>
        <v>100</v>
      </c>
      <c r="P284" s="126"/>
      <c r="Q284" s="211"/>
    </row>
    <row r="285" spans="1:17" ht="110.25">
      <c r="A285" s="344" t="s">
        <v>695</v>
      </c>
      <c r="B285" s="268" t="s">
        <v>602</v>
      </c>
      <c r="C285" s="344" t="s">
        <v>603</v>
      </c>
      <c r="D285" s="132" t="s">
        <v>696</v>
      </c>
      <c r="E285" s="121">
        <v>58555.4</v>
      </c>
      <c r="F285" s="102">
        <v>58524.5</v>
      </c>
      <c r="G285" s="133" t="s">
        <v>208</v>
      </c>
      <c r="H285" s="102">
        <f>F285/E285*100</f>
        <v>99.947229461330636</v>
      </c>
      <c r="I285" s="209"/>
      <c r="J285" s="145" t="s">
        <v>607</v>
      </c>
      <c r="K285" s="125" t="s">
        <v>608</v>
      </c>
      <c r="L285" s="119" t="s">
        <v>609</v>
      </c>
      <c r="M285" s="98">
        <v>8508.4</v>
      </c>
      <c r="N285" s="98">
        <v>8924.99</v>
      </c>
      <c r="O285" s="103">
        <f t="shared" si="50"/>
        <v>100</v>
      </c>
      <c r="P285" s="137">
        <f>SUM(O285:O296)/12</f>
        <v>96.360389099648728</v>
      </c>
      <c r="Q285" s="125"/>
    </row>
    <row r="286" spans="1:17" ht="204.75">
      <c r="A286" s="352"/>
      <c r="B286" s="351"/>
      <c r="C286" s="351"/>
      <c r="D286" s="120"/>
      <c r="E286" s="121"/>
      <c r="F286" s="102"/>
      <c r="G286" s="122"/>
      <c r="H286" s="120"/>
      <c r="I286" s="209"/>
      <c r="J286" s="145" t="s">
        <v>673</v>
      </c>
      <c r="K286" s="125" t="s">
        <v>613</v>
      </c>
      <c r="L286" s="119" t="s">
        <v>350</v>
      </c>
      <c r="M286" s="92">
        <v>161</v>
      </c>
      <c r="N286" s="92">
        <v>157</v>
      </c>
      <c r="O286" s="103">
        <f t="shared" ref="O286:O294" si="51">N286/M286*100</f>
        <v>97.515527950310556</v>
      </c>
      <c r="P286" s="124"/>
      <c r="Q286" s="125" t="s">
        <v>697</v>
      </c>
    </row>
    <row r="287" spans="1:17" ht="315">
      <c r="A287" s="352"/>
      <c r="B287" s="351"/>
      <c r="C287" s="351"/>
      <c r="D287" s="120"/>
      <c r="E287" s="121"/>
      <c r="F287" s="102"/>
      <c r="G287" s="122"/>
      <c r="H287" s="120"/>
      <c r="I287" s="209"/>
      <c r="J287" s="145" t="s">
        <v>637</v>
      </c>
      <c r="K287" s="125" t="s">
        <v>615</v>
      </c>
      <c r="L287" s="119" t="s">
        <v>350</v>
      </c>
      <c r="M287" s="92">
        <v>2</v>
      </c>
      <c r="N287" s="92">
        <v>4</v>
      </c>
      <c r="O287" s="103">
        <f t="shared" si="50"/>
        <v>100</v>
      </c>
      <c r="P287" s="124"/>
      <c r="Q287" s="125"/>
    </row>
    <row r="288" spans="1:17" ht="189">
      <c r="A288" s="352"/>
      <c r="B288" s="351"/>
      <c r="C288" s="351"/>
      <c r="D288" s="120"/>
      <c r="E288" s="121"/>
      <c r="F288" s="102"/>
      <c r="G288" s="122"/>
      <c r="H288" s="120"/>
      <c r="I288" s="209"/>
      <c r="J288" s="145" t="s">
        <v>638</v>
      </c>
      <c r="K288" s="125" t="s">
        <v>617</v>
      </c>
      <c r="L288" s="119" t="s">
        <v>350</v>
      </c>
      <c r="M288" s="92">
        <v>591</v>
      </c>
      <c r="N288" s="92">
        <v>588</v>
      </c>
      <c r="O288" s="103">
        <f t="shared" si="51"/>
        <v>99.492385786802032</v>
      </c>
      <c r="P288" s="124"/>
      <c r="Q288" s="125" t="s">
        <v>698</v>
      </c>
    </row>
    <row r="289" spans="1:17" ht="189">
      <c r="A289" s="352"/>
      <c r="B289" s="351"/>
      <c r="C289" s="351"/>
      <c r="D289" s="120"/>
      <c r="E289" s="121"/>
      <c r="F289" s="102"/>
      <c r="G289" s="122"/>
      <c r="H289" s="120"/>
      <c r="I289" s="209"/>
      <c r="J289" s="145" t="s">
        <v>639</v>
      </c>
      <c r="K289" s="125" t="s">
        <v>619</v>
      </c>
      <c r="L289" s="119" t="s">
        <v>350</v>
      </c>
      <c r="M289" s="92">
        <v>170</v>
      </c>
      <c r="N289" s="92">
        <v>164</v>
      </c>
      <c r="O289" s="103">
        <f t="shared" si="51"/>
        <v>96.470588235294116</v>
      </c>
      <c r="P289" s="124"/>
      <c r="Q289" s="84" t="s">
        <v>699</v>
      </c>
    </row>
    <row r="290" spans="1:17" ht="63">
      <c r="A290" s="352"/>
      <c r="B290" s="351"/>
      <c r="C290" s="351"/>
      <c r="D290" s="120"/>
      <c r="E290" s="121"/>
      <c r="F290" s="102"/>
      <c r="G290" s="122"/>
      <c r="H290" s="120"/>
      <c r="I290" s="209"/>
      <c r="J290" s="145" t="s">
        <v>640</v>
      </c>
      <c r="K290" s="125" t="s">
        <v>621</v>
      </c>
      <c r="L290" s="119" t="s">
        <v>350</v>
      </c>
      <c r="M290" s="92">
        <v>1979</v>
      </c>
      <c r="N290" s="92">
        <v>1973</v>
      </c>
      <c r="O290" s="103">
        <f t="shared" si="51"/>
        <v>99.696816574027295</v>
      </c>
      <c r="P290" s="124"/>
      <c r="Q290" s="84" t="s">
        <v>700</v>
      </c>
    </row>
    <row r="291" spans="1:17" ht="94.5">
      <c r="A291" s="352"/>
      <c r="B291" s="351"/>
      <c r="C291" s="351"/>
      <c r="D291" s="120"/>
      <c r="E291" s="121"/>
      <c r="F291" s="102"/>
      <c r="G291" s="122"/>
      <c r="H291" s="120"/>
      <c r="I291" s="209"/>
      <c r="J291" s="145" t="s">
        <v>641</v>
      </c>
      <c r="K291" s="125" t="s">
        <v>623</v>
      </c>
      <c r="L291" s="119" t="s">
        <v>350</v>
      </c>
      <c r="M291" s="92">
        <v>100</v>
      </c>
      <c r="N291" s="92">
        <v>243</v>
      </c>
      <c r="O291" s="103">
        <f t="shared" ref="O291" si="52">IF(N291/M291&gt;1,100)</f>
        <v>100</v>
      </c>
      <c r="P291" s="124"/>
      <c r="Q291" s="91"/>
    </row>
    <row r="292" spans="1:17" ht="204.75">
      <c r="A292" s="352"/>
      <c r="B292" s="351"/>
      <c r="C292" s="351"/>
      <c r="D292" s="120"/>
      <c r="E292" s="121"/>
      <c r="F292" s="102"/>
      <c r="G292" s="122"/>
      <c r="H292" s="120"/>
      <c r="I292" s="209"/>
      <c r="J292" s="145" t="s">
        <v>642</v>
      </c>
      <c r="K292" s="125" t="s">
        <v>625</v>
      </c>
      <c r="L292" s="119" t="s">
        <v>350</v>
      </c>
      <c r="M292" s="92">
        <v>12</v>
      </c>
      <c r="N292" s="92">
        <v>12</v>
      </c>
      <c r="O292" s="103">
        <f t="shared" si="51"/>
        <v>100</v>
      </c>
      <c r="P292" s="124"/>
      <c r="Q292" s="91"/>
    </row>
    <row r="293" spans="1:17" ht="126">
      <c r="A293" s="352"/>
      <c r="B293" s="351"/>
      <c r="C293" s="351"/>
      <c r="D293" s="120"/>
      <c r="E293" s="121"/>
      <c r="F293" s="102"/>
      <c r="G293" s="122"/>
      <c r="H293" s="120"/>
      <c r="I293" s="209"/>
      <c r="J293" s="145" t="s">
        <v>643</v>
      </c>
      <c r="K293" s="125" t="s">
        <v>627</v>
      </c>
      <c r="L293" s="119" t="s">
        <v>350</v>
      </c>
      <c r="M293" s="92">
        <v>88</v>
      </c>
      <c r="N293" s="92">
        <v>65</v>
      </c>
      <c r="O293" s="103">
        <f t="shared" si="51"/>
        <v>73.86363636363636</v>
      </c>
      <c r="P293" s="124"/>
      <c r="Q293" s="84" t="s">
        <v>701</v>
      </c>
    </row>
    <row r="294" spans="1:17" ht="236.25">
      <c r="A294" s="352"/>
      <c r="B294" s="351"/>
      <c r="C294" s="351"/>
      <c r="D294" s="120"/>
      <c r="E294" s="121"/>
      <c r="F294" s="102"/>
      <c r="G294" s="122"/>
      <c r="H294" s="120"/>
      <c r="I294" s="209"/>
      <c r="J294" s="145" t="s">
        <v>645</v>
      </c>
      <c r="K294" s="125" t="s">
        <v>654</v>
      </c>
      <c r="L294" s="119" t="s">
        <v>350</v>
      </c>
      <c r="M294" s="92">
        <v>280</v>
      </c>
      <c r="N294" s="92">
        <v>250</v>
      </c>
      <c r="O294" s="103">
        <f t="shared" si="51"/>
        <v>89.285714285714292</v>
      </c>
      <c r="P294" s="124"/>
      <c r="Q294" s="125" t="s">
        <v>702</v>
      </c>
    </row>
    <row r="295" spans="1:17" ht="94.5">
      <c r="A295" s="352"/>
      <c r="B295" s="351"/>
      <c r="C295" s="351"/>
      <c r="D295" s="120"/>
      <c r="E295" s="121"/>
      <c r="F295" s="102"/>
      <c r="G295" s="122"/>
      <c r="H295" s="120"/>
      <c r="I295" s="209"/>
      <c r="J295" s="145" t="s">
        <v>647</v>
      </c>
      <c r="K295" s="125" t="s">
        <v>631</v>
      </c>
      <c r="L295" s="119" t="s">
        <v>350</v>
      </c>
      <c r="M295" s="92">
        <v>2010</v>
      </c>
      <c r="N295" s="92">
        <v>2020</v>
      </c>
      <c r="O295" s="103">
        <f t="shared" ref="O295:O299" si="53">IF(N295/M295&gt;1,100)</f>
        <v>100</v>
      </c>
      <c r="P295" s="124"/>
      <c r="Q295" s="91"/>
    </row>
    <row r="296" spans="1:17" ht="110.25">
      <c r="A296" s="353"/>
      <c r="B296" s="345"/>
      <c r="C296" s="345"/>
      <c r="D296" s="120"/>
      <c r="E296" s="121"/>
      <c r="F296" s="102"/>
      <c r="G296" s="122"/>
      <c r="H296" s="120"/>
      <c r="I296" s="209"/>
      <c r="J296" s="145" t="s">
        <v>649</v>
      </c>
      <c r="K296" s="125" t="s">
        <v>633</v>
      </c>
      <c r="L296" s="119" t="s">
        <v>446</v>
      </c>
      <c r="M296" s="92">
        <v>66620</v>
      </c>
      <c r="N296" s="92">
        <v>67841</v>
      </c>
      <c r="O296" s="103">
        <f t="shared" si="53"/>
        <v>100</v>
      </c>
      <c r="P296" s="124"/>
      <c r="Q296" s="86"/>
    </row>
    <row r="297" spans="1:17" ht="110.25">
      <c r="A297" s="344" t="s">
        <v>703</v>
      </c>
      <c r="B297" s="268" t="s">
        <v>602</v>
      </c>
      <c r="C297" s="344" t="s">
        <v>603</v>
      </c>
      <c r="D297" s="86" t="s">
        <v>704</v>
      </c>
      <c r="E297" s="118">
        <v>100868.3</v>
      </c>
      <c r="F297" s="101">
        <v>100867.9</v>
      </c>
      <c r="G297" s="90" t="s">
        <v>208</v>
      </c>
      <c r="H297" s="101">
        <f>F297/E297*100</f>
        <v>99.999603443301794</v>
      </c>
      <c r="I297" s="208"/>
      <c r="J297" s="145" t="s">
        <v>607</v>
      </c>
      <c r="K297" s="125" t="s">
        <v>608</v>
      </c>
      <c r="L297" s="119" t="s">
        <v>609</v>
      </c>
      <c r="M297" s="98">
        <v>5000</v>
      </c>
      <c r="N297" s="98">
        <v>7222</v>
      </c>
      <c r="O297" s="103">
        <f t="shared" si="53"/>
        <v>100</v>
      </c>
      <c r="P297" s="94">
        <f>SUM(O297:O309)/13</f>
        <v>100</v>
      </c>
      <c r="Q297" s="91" t="s">
        <v>705</v>
      </c>
    </row>
    <row r="298" spans="1:17" ht="236.25">
      <c r="A298" s="351"/>
      <c r="B298" s="351"/>
      <c r="C298" s="351"/>
      <c r="D298" s="132"/>
      <c r="E298" s="121"/>
      <c r="F298" s="102"/>
      <c r="G298" s="133"/>
      <c r="H298" s="102"/>
      <c r="I298" s="209"/>
      <c r="J298" s="145" t="s">
        <v>610</v>
      </c>
      <c r="K298" s="125" t="s">
        <v>706</v>
      </c>
      <c r="L298" s="119" t="s">
        <v>350</v>
      </c>
      <c r="M298" s="138">
        <v>1</v>
      </c>
      <c r="N298" s="138">
        <v>1</v>
      </c>
      <c r="O298" s="103">
        <f t="shared" ref="O298:O301" si="54">N298/M298*100</f>
        <v>100</v>
      </c>
      <c r="P298" s="137"/>
      <c r="Q298" s="91"/>
    </row>
    <row r="299" spans="1:17" ht="204.75">
      <c r="A299" s="351"/>
      <c r="B299" s="351"/>
      <c r="C299" s="351"/>
      <c r="D299" s="120"/>
      <c r="E299" s="121"/>
      <c r="F299" s="102"/>
      <c r="G299" s="122"/>
      <c r="H299" s="120"/>
      <c r="I299" s="209"/>
      <c r="J299" s="145" t="s">
        <v>612</v>
      </c>
      <c r="K299" s="125" t="s">
        <v>613</v>
      </c>
      <c r="L299" s="119" t="s">
        <v>350</v>
      </c>
      <c r="M299" s="91">
        <v>38</v>
      </c>
      <c r="N299" s="91">
        <v>64</v>
      </c>
      <c r="O299" s="103">
        <f t="shared" si="53"/>
        <v>100</v>
      </c>
      <c r="P299" s="124"/>
      <c r="Q299" s="125" t="s">
        <v>707</v>
      </c>
    </row>
    <row r="300" spans="1:17" ht="315">
      <c r="A300" s="351"/>
      <c r="B300" s="351"/>
      <c r="C300" s="351"/>
      <c r="D300" s="120"/>
      <c r="E300" s="121"/>
      <c r="F300" s="102"/>
      <c r="G300" s="122"/>
      <c r="H300" s="120"/>
      <c r="I300" s="209"/>
      <c r="J300" s="145" t="s">
        <v>614</v>
      </c>
      <c r="K300" s="125" t="s">
        <v>615</v>
      </c>
      <c r="L300" s="119" t="s">
        <v>350</v>
      </c>
      <c r="M300" s="91">
        <v>1</v>
      </c>
      <c r="N300" s="91">
        <v>1</v>
      </c>
      <c r="O300" s="103">
        <f t="shared" si="54"/>
        <v>100</v>
      </c>
      <c r="P300" s="124"/>
      <c r="Q300" s="84"/>
    </row>
    <row r="301" spans="1:17" ht="189">
      <c r="A301" s="351"/>
      <c r="B301" s="351"/>
      <c r="C301" s="351"/>
      <c r="D301" s="120"/>
      <c r="E301" s="121"/>
      <c r="F301" s="102"/>
      <c r="G301" s="122"/>
      <c r="H301" s="120"/>
      <c r="I301" s="209"/>
      <c r="J301" s="145" t="s">
        <v>616</v>
      </c>
      <c r="K301" s="125" t="s">
        <v>617</v>
      </c>
      <c r="L301" s="119" t="s">
        <v>350</v>
      </c>
      <c r="M301" s="91">
        <v>892</v>
      </c>
      <c r="N301" s="91">
        <v>892</v>
      </c>
      <c r="O301" s="103">
        <f t="shared" si="54"/>
        <v>100</v>
      </c>
      <c r="P301" s="124"/>
      <c r="Q301" s="91"/>
    </row>
    <row r="302" spans="1:17" ht="189">
      <c r="A302" s="351"/>
      <c r="B302" s="351"/>
      <c r="C302" s="351"/>
      <c r="D302" s="120"/>
      <c r="E302" s="121"/>
      <c r="F302" s="102"/>
      <c r="G302" s="122"/>
      <c r="H302" s="120"/>
      <c r="I302" s="209"/>
      <c r="J302" s="145" t="s">
        <v>618</v>
      </c>
      <c r="K302" s="125" t="s">
        <v>619</v>
      </c>
      <c r="L302" s="119" t="s">
        <v>350</v>
      </c>
      <c r="M302" s="91">
        <v>300</v>
      </c>
      <c r="N302" s="92">
        <v>588</v>
      </c>
      <c r="O302" s="103">
        <f>IF(N302/M302&gt;=1,100)</f>
        <v>100</v>
      </c>
      <c r="P302" s="124"/>
      <c r="Q302" s="84"/>
    </row>
    <row r="303" spans="1:17" ht="63">
      <c r="A303" s="351"/>
      <c r="B303" s="351"/>
      <c r="C303" s="351"/>
      <c r="D303" s="120"/>
      <c r="E303" s="121"/>
      <c r="F303" s="102"/>
      <c r="G303" s="122"/>
      <c r="H303" s="120"/>
      <c r="I303" s="209"/>
      <c r="J303" s="145" t="s">
        <v>620</v>
      </c>
      <c r="K303" s="125" t="s">
        <v>621</v>
      </c>
      <c r="L303" s="119" t="s">
        <v>350</v>
      </c>
      <c r="M303" s="92">
        <v>1900</v>
      </c>
      <c r="N303" s="92">
        <v>1912</v>
      </c>
      <c r="O303" s="103">
        <f t="shared" ref="O303:O305" si="55">IF(N303/M303&gt;1,100)</f>
        <v>100</v>
      </c>
      <c r="P303" s="124"/>
      <c r="Q303" s="91"/>
    </row>
    <row r="304" spans="1:17" ht="94.5">
      <c r="A304" s="351"/>
      <c r="B304" s="351"/>
      <c r="C304" s="351"/>
      <c r="D304" s="120"/>
      <c r="E304" s="121"/>
      <c r="F304" s="102"/>
      <c r="G304" s="122"/>
      <c r="H304" s="120"/>
      <c r="I304" s="209"/>
      <c r="J304" s="145" t="s">
        <v>622</v>
      </c>
      <c r="K304" s="125" t="s">
        <v>623</v>
      </c>
      <c r="L304" s="119" t="s">
        <v>350</v>
      </c>
      <c r="M304" s="91">
        <v>950</v>
      </c>
      <c r="N304" s="91">
        <v>1509</v>
      </c>
      <c r="O304" s="103">
        <f t="shared" si="55"/>
        <v>100</v>
      </c>
      <c r="P304" s="124"/>
      <c r="Q304" s="125" t="s">
        <v>708</v>
      </c>
    </row>
    <row r="305" spans="1:17" ht="204.75">
      <c r="A305" s="351"/>
      <c r="B305" s="351"/>
      <c r="C305" s="351"/>
      <c r="D305" s="120"/>
      <c r="E305" s="121"/>
      <c r="F305" s="102"/>
      <c r="G305" s="122"/>
      <c r="H305" s="120"/>
      <c r="I305" s="209"/>
      <c r="J305" s="145" t="s">
        <v>624</v>
      </c>
      <c r="K305" s="125" t="s">
        <v>625</v>
      </c>
      <c r="L305" s="119" t="s">
        <v>350</v>
      </c>
      <c r="M305" s="91">
        <v>12</v>
      </c>
      <c r="N305" s="91">
        <v>14</v>
      </c>
      <c r="O305" s="103">
        <f t="shared" si="55"/>
        <v>100</v>
      </c>
      <c r="P305" s="124"/>
      <c r="Q305" s="91"/>
    </row>
    <row r="306" spans="1:17" ht="126">
      <c r="A306" s="351"/>
      <c r="B306" s="351"/>
      <c r="C306" s="351"/>
      <c r="D306" s="120"/>
      <c r="E306" s="121"/>
      <c r="F306" s="102"/>
      <c r="G306" s="122"/>
      <c r="H306" s="120"/>
      <c r="I306" s="209"/>
      <c r="J306" s="145" t="s">
        <v>626</v>
      </c>
      <c r="K306" s="125" t="s">
        <v>627</v>
      </c>
      <c r="L306" s="119" t="s">
        <v>350</v>
      </c>
      <c r="M306" s="91">
        <v>1000</v>
      </c>
      <c r="N306" s="91">
        <v>1001</v>
      </c>
      <c r="O306" s="103">
        <f>IF(N306/M306&gt;=1,100)</f>
        <v>100</v>
      </c>
      <c r="P306" s="124"/>
      <c r="Q306" s="84"/>
    </row>
    <row r="307" spans="1:17" ht="236.25">
      <c r="A307" s="351"/>
      <c r="B307" s="351"/>
      <c r="C307" s="351"/>
      <c r="D307" s="120"/>
      <c r="E307" s="121"/>
      <c r="F307" s="102"/>
      <c r="G307" s="122"/>
      <c r="H307" s="120"/>
      <c r="I307" s="209"/>
      <c r="J307" s="145" t="s">
        <v>628</v>
      </c>
      <c r="K307" s="125" t="s">
        <v>654</v>
      </c>
      <c r="L307" s="119" t="s">
        <v>350</v>
      </c>
      <c r="M307" s="92">
        <v>1500</v>
      </c>
      <c r="N307" s="92">
        <v>1506</v>
      </c>
      <c r="O307" s="103">
        <f>IF(N307/M307&gt;=1,100)</f>
        <v>100</v>
      </c>
      <c r="P307" s="124"/>
      <c r="Q307" s="84"/>
    </row>
    <row r="308" spans="1:17" ht="94.5">
      <c r="A308" s="351"/>
      <c r="B308" s="351"/>
      <c r="C308" s="351"/>
      <c r="D308" s="120"/>
      <c r="E308" s="121"/>
      <c r="F308" s="102"/>
      <c r="G308" s="122"/>
      <c r="H308" s="120"/>
      <c r="I308" s="209"/>
      <c r="J308" s="145" t="s">
        <v>630</v>
      </c>
      <c r="K308" s="125" t="s">
        <v>631</v>
      </c>
      <c r="L308" s="119" t="s">
        <v>350</v>
      </c>
      <c r="M308" s="92">
        <v>2400</v>
      </c>
      <c r="N308" s="92">
        <v>2602</v>
      </c>
      <c r="O308" s="103">
        <f>IF(N308/M308&gt;=1,100)</f>
        <v>100</v>
      </c>
      <c r="P308" s="124"/>
      <c r="Q308" s="91"/>
    </row>
    <row r="309" spans="1:17" ht="110.25">
      <c r="A309" s="345"/>
      <c r="B309" s="345"/>
      <c r="C309" s="345"/>
      <c r="D309" s="120"/>
      <c r="E309" s="121"/>
      <c r="F309" s="102"/>
      <c r="G309" s="122"/>
      <c r="H309" s="120"/>
      <c r="I309" s="209"/>
      <c r="J309" s="145" t="s">
        <v>709</v>
      </c>
      <c r="K309" s="149" t="s">
        <v>633</v>
      </c>
      <c r="L309" s="139" t="s">
        <v>446</v>
      </c>
      <c r="M309" s="96">
        <v>352600</v>
      </c>
      <c r="N309" s="96">
        <v>355873</v>
      </c>
      <c r="O309" s="94">
        <f>IF(N309/M309&gt;=1,100)</f>
        <v>100</v>
      </c>
      <c r="P309" s="124"/>
      <c r="Q309" s="120"/>
    </row>
    <row r="310" spans="1:17" ht="110.25">
      <c r="A310" s="344" t="s">
        <v>710</v>
      </c>
      <c r="B310" s="268" t="s">
        <v>602</v>
      </c>
      <c r="C310" s="344" t="s">
        <v>603</v>
      </c>
      <c r="D310" s="86" t="s">
        <v>711</v>
      </c>
      <c r="E310" s="118">
        <v>136065.4</v>
      </c>
      <c r="F310" s="101">
        <v>135898.70000000001</v>
      </c>
      <c r="G310" s="90" t="s">
        <v>208</v>
      </c>
      <c r="H310" s="101">
        <f>F310/E310*100</f>
        <v>99.877485385704247</v>
      </c>
      <c r="I310" s="208"/>
      <c r="J310" s="145" t="s">
        <v>607</v>
      </c>
      <c r="K310" s="125" t="s">
        <v>608</v>
      </c>
      <c r="L310" s="119" t="s">
        <v>609</v>
      </c>
      <c r="M310" s="131">
        <v>10587.3</v>
      </c>
      <c r="N310" s="131">
        <v>11171.77</v>
      </c>
      <c r="O310" s="103">
        <f>IF(N310/M310&gt;=1,100)</f>
        <v>100</v>
      </c>
      <c r="P310" s="94">
        <f>SUM(O310:O321)/12</f>
        <v>79.203773663796611</v>
      </c>
      <c r="Q310" s="125"/>
    </row>
    <row r="311" spans="1:17" ht="204.75">
      <c r="A311" s="351"/>
      <c r="B311" s="351"/>
      <c r="C311" s="351"/>
      <c r="D311" s="120"/>
      <c r="E311" s="121"/>
      <c r="F311" s="102"/>
      <c r="G311" s="122"/>
      <c r="H311" s="120"/>
      <c r="I311" s="209"/>
      <c r="J311" s="125" t="s">
        <v>673</v>
      </c>
      <c r="K311" s="125" t="s">
        <v>613</v>
      </c>
      <c r="L311" s="119" t="s">
        <v>350</v>
      </c>
      <c r="M311" s="136">
        <v>94</v>
      </c>
      <c r="N311" s="136">
        <v>73</v>
      </c>
      <c r="O311" s="93">
        <f>N311/M311*100</f>
        <v>77.659574468085097</v>
      </c>
      <c r="P311" s="124"/>
      <c r="Q311" s="125" t="s">
        <v>712</v>
      </c>
    </row>
    <row r="312" spans="1:17" ht="315">
      <c r="A312" s="351"/>
      <c r="B312" s="351"/>
      <c r="C312" s="351"/>
      <c r="D312" s="120"/>
      <c r="E312" s="121"/>
      <c r="F312" s="102"/>
      <c r="G312" s="122"/>
      <c r="H312" s="120"/>
      <c r="I312" s="209"/>
      <c r="J312" s="145" t="s">
        <v>637</v>
      </c>
      <c r="K312" s="125" t="s">
        <v>615</v>
      </c>
      <c r="L312" s="119" t="s">
        <v>350</v>
      </c>
      <c r="M312" s="136">
        <v>5</v>
      </c>
      <c r="N312" s="136">
        <v>0</v>
      </c>
      <c r="O312" s="103">
        <f t="shared" ref="O312:O319" si="56">N312/M312*100</f>
        <v>0</v>
      </c>
      <c r="P312" s="124"/>
      <c r="Q312" s="125" t="s">
        <v>713</v>
      </c>
    </row>
    <row r="313" spans="1:17" ht="189">
      <c r="A313" s="351"/>
      <c r="B313" s="351"/>
      <c r="C313" s="351"/>
      <c r="D313" s="120"/>
      <c r="E313" s="121"/>
      <c r="F313" s="102"/>
      <c r="G313" s="122"/>
      <c r="H313" s="120"/>
      <c r="I313" s="209"/>
      <c r="J313" s="145" t="s">
        <v>638</v>
      </c>
      <c r="K313" s="125" t="s">
        <v>617</v>
      </c>
      <c r="L313" s="119" t="s">
        <v>350</v>
      </c>
      <c r="M313" s="136">
        <v>5</v>
      </c>
      <c r="N313" s="136">
        <v>5</v>
      </c>
      <c r="O313" s="103">
        <f t="shared" si="56"/>
        <v>100</v>
      </c>
      <c r="P313" s="124"/>
      <c r="Q313" s="120"/>
    </row>
    <row r="314" spans="1:17" ht="189">
      <c r="A314" s="351"/>
      <c r="B314" s="351"/>
      <c r="C314" s="351"/>
      <c r="D314" s="120"/>
      <c r="E314" s="121"/>
      <c r="F314" s="102"/>
      <c r="G314" s="122"/>
      <c r="H314" s="120"/>
      <c r="I314" s="209"/>
      <c r="J314" s="145" t="s">
        <v>639</v>
      </c>
      <c r="K314" s="125" t="s">
        <v>619</v>
      </c>
      <c r="L314" s="119" t="s">
        <v>350</v>
      </c>
      <c r="M314" s="134">
        <v>1300</v>
      </c>
      <c r="N314" s="134">
        <v>893</v>
      </c>
      <c r="O314" s="103">
        <f t="shared" si="56"/>
        <v>68.692307692307693</v>
      </c>
      <c r="P314" s="124"/>
      <c r="Q314" s="84" t="s">
        <v>714</v>
      </c>
    </row>
    <row r="315" spans="1:17" ht="63">
      <c r="A315" s="351"/>
      <c r="B315" s="351"/>
      <c r="C315" s="351"/>
      <c r="D315" s="120"/>
      <c r="E315" s="121"/>
      <c r="F315" s="102"/>
      <c r="G315" s="122"/>
      <c r="H315" s="120"/>
      <c r="I315" s="209"/>
      <c r="J315" s="145" t="s">
        <v>640</v>
      </c>
      <c r="K315" s="125" t="s">
        <v>621</v>
      </c>
      <c r="L315" s="119" t="s">
        <v>350</v>
      </c>
      <c r="M315" s="134">
        <v>30000</v>
      </c>
      <c r="N315" s="134">
        <v>30000</v>
      </c>
      <c r="O315" s="103">
        <f>IF(N315/M315&gt;=1,100)</f>
        <v>100</v>
      </c>
      <c r="P315" s="124"/>
      <c r="Q315" s="125"/>
    </row>
    <row r="316" spans="1:17" ht="94.5">
      <c r="A316" s="351"/>
      <c r="B316" s="351"/>
      <c r="C316" s="351"/>
      <c r="D316" s="120"/>
      <c r="E316" s="121"/>
      <c r="F316" s="102"/>
      <c r="G316" s="122"/>
      <c r="H316" s="120"/>
      <c r="I316" s="209"/>
      <c r="J316" s="145" t="s">
        <v>641</v>
      </c>
      <c r="K316" s="125" t="s">
        <v>623</v>
      </c>
      <c r="L316" s="119" t="s">
        <v>350</v>
      </c>
      <c r="M316" s="136">
        <v>265</v>
      </c>
      <c r="N316" s="136">
        <v>365</v>
      </c>
      <c r="O316" s="103">
        <f t="shared" ref="O316" si="57">IF(N316/M316&gt;1,100)</f>
        <v>100</v>
      </c>
      <c r="P316" s="124"/>
      <c r="Q316" s="84" t="s">
        <v>715</v>
      </c>
    </row>
    <row r="317" spans="1:17" ht="204.75">
      <c r="A317" s="351"/>
      <c r="B317" s="351"/>
      <c r="C317" s="351"/>
      <c r="D317" s="120"/>
      <c r="E317" s="121"/>
      <c r="F317" s="102"/>
      <c r="G317" s="122"/>
      <c r="H317" s="120"/>
      <c r="I317" s="209"/>
      <c r="J317" s="145" t="s">
        <v>642</v>
      </c>
      <c r="K317" s="125" t="s">
        <v>625</v>
      </c>
      <c r="L317" s="119" t="s">
        <v>350</v>
      </c>
      <c r="M317" s="136">
        <v>12</v>
      </c>
      <c r="N317" s="136">
        <v>12</v>
      </c>
      <c r="O317" s="103">
        <f t="shared" si="56"/>
        <v>100</v>
      </c>
      <c r="P317" s="124"/>
      <c r="Q317" s="91"/>
    </row>
    <row r="318" spans="1:17" ht="126">
      <c r="A318" s="351"/>
      <c r="B318" s="351"/>
      <c r="C318" s="351"/>
      <c r="D318" s="120"/>
      <c r="E318" s="121"/>
      <c r="F318" s="102"/>
      <c r="G318" s="122"/>
      <c r="H318" s="120"/>
      <c r="I318" s="209"/>
      <c r="J318" s="145" t="s">
        <v>643</v>
      </c>
      <c r="K318" s="125" t="s">
        <v>627</v>
      </c>
      <c r="L318" s="119" t="s">
        <v>350</v>
      </c>
      <c r="M318" s="134">
        <v>52500</v>
      </c>
      <c r="N318" s="134">
        <v>35705</v>
      </c>
      <c r="O318" s="103">
        <f t="shared" si="56"/>
        <v>68.009523809523813</v>
      </c>
      <c r="P318" s="124"/>
      <c r="Q318" s="84" t="s">
        <v>716</v>
      </c>
    </row>
    <row r="319" spans="1:17" ht="236.25">
      <c r="A319" s="351"/>
      <c r="B319" s="351"/>
      <c r="C319" s="351"/>
      <c r="D319" s="120"/>
      <c r="E319" s="121"/>
      <c r="F319" s="102"/>
      <c r="G319" s="122"/>
      <c r="H319" s="120"/>
      <c r="I319" s="209"/>
      <c r="J319" s="145" t="s">
        <v>645</v>
      </c>
      <c r="K319" s="125" t="s">
        <v>646</v>
      </c>
      <c r="L319" s="119" t="s">
        <v>350</v>
      </c>
      <c r="M319" s="134">
        <v>3672</v>
      </c>
      <c r="N319" s="134">
        <v>1325</v>
      </c>
      <c r="O319" s="103">
        <f t="shared" si="56"/>
        <v>36.083877995642702</v>
      </c>
      <c r="P319" s="124"/>
      <c r="Q319" s="84" t="s">
        <v>716</v>
      </c>
    </row>
    <row r="320" spans="1:17" ht="94.5">
      <c r="A320" s="351"/>
      <c r="B320" s="351"/>
      <c r="C320" s="351"/>
      <c r="D320" s="120"/>
      <c r="E320" s="121"/>
      <c r="F320" s="102"/>
      <c r="G320" s="122"/>
      <c r="H320" s="120"/>
      <c r="I320" s="209"/>
      <c r="J320" s="145" t="s">
        <v>647</v>
      </c>
      <c r="K320" s="125" t="s">
        <v>631</v>
      </c>
      <c r="L320" s="119" t="s">
        <v>350</v>
      </c>
      <c r="M320" s="134">
        <v>7320</v>
      </c>
      <c r="N320" s="134">
        <v>7428</v>
      </c>
      <c r="O320" s="103">
        <f>IF(N320/M320&gt;=1,100)</f>
        <v>100</v>
      </c>
      <c r="P320" s="124"/>
      <c r="Q320" s="91"/>
    </row>
    <row r="321" spans="1:17" ht="110.25">
      <c r="A321" s="345"/>
      <c r="B321" s="345"/>
      <c r="C321" s="345"/>
      <c r="D321" s="120"/>
      <c r="E321" s="121"/>
      <c r="F321" s="102"/>
      <c r="G321" s="122"/>
      <c r="H321" s="120"/>
      <c r="I321" s="209"/>
      <c r="J321" s="145" t="s">
        <v>649</v>
      </c>
      <c r="K321" s="125" t="s">
        <v>633</v>
      </c>
      <c r="L321" s="119" t="s">
        <v>446</v>
      </c>
      <c r="M321" s="134">
        <v>536137</v>
      </c>
      <c r="N321" s="134">
        <v>544646</v>
      </c>
      <c r="O321" s="103">
        <f>IF(N321/M321&gt;=1,100)</f>
        <v>100</v>
      </c>
      <c r="P321" s="124"/>
      <c r="Q321" s="91"/>
    </row>
    <row r="322" spans="1:17" ht="110.25">
      <c r="A322" s="344" t="s">
        <v>717</v>
      </c>
      <c r="B322" s="268" t="s">
        <v>602</v>
      </c>
      <c r="C322" s="344" t="s">
        <v>603</v>
      </c>
      <c r="D322" s="86" t="s">
        <v>718</v>
      </c>
      <c r="E322" s="118">
        <v>80801.399999999994</v>
      </c>
      <c r="F322" s="101">
        <v>80797</v>
      </c>
      <c r="G322" s="90" t="s">
        <v>208</v>
      </c>
      <c r="H322" s="101">
        <f>F322/E322*100</f>
        <v>99.994554549797414</v>
      </c>
      <c r="I322" s="208"/>
      <c r="J322" s="145" t="s">
        <v>607</v>
      </c>
      <c r="K322" s="125" t="s">
        <v>608</v>
      </c>
      <c r="L322" s="119" t="s">
        <v>609</v>
      </c>
      <c r="M322" s="131">
        <v>5733.4</v>
      </c>
      <c r="N322" s="131">
        <v>5733.4</v>
      </c>
      <c r="O322" s="103">
        <f t="shared" ref="O322:O330" si="58">N322/M322*100</f>
        <v>100</v>
      </c>
      <c r="P322" s="87">
        <f>SUM(O322:O332)/11</f>
        <v>100</v>
      </c>
      <c r="Q322" s="84"/>
    </row>
    <row r="323" spans="1:17" ht="204.75">
      <c r="A323" s="351"/>
      <c r="B323" s="351"/>
      <c r="C323" s="351"/>
      <c r="D323" s="120"/>
      <c r="E323" s="121"/>
      <c r="F323" s="102"/>
      <c r="G323" s="122"/>
      <c r="H323" s="120"/>
      <c r="I323" s="209"/>
      <c r="J323" s="145" t="s">
        <v>673</v>
      </c>
      <c r="K323" s="125" t="s">
        <v>613</v>
      </c>
      <c r="L323" s="119" t="s">
        <v>350</v>
      </c>
      <c r="M323" s="136">
        <v>165</v>
      </c>
      <c r="N323" s="136">
        <v>165</v>
      </c>
      <c r="O323" s="103">
        <f>IF(N323/M323&gt;=1,100)</f>
        <v>100</v>
      </c>
      <c r="P323" s="120"/>
      <c r="Q323" s="209"/>
    </row>
    <row r="324" spans="1:17" ht="189">
      <c r="A324" s="351"/>
      <c r="B324" s="351"/>
      <c r="C324" s="351"/>
      <c r="D324" s="120"/>
      <c r="E324" s="121"/>
      <c r="F324" s="102"/>
      <c r="G324" s="122"/>
      <c r="H324" s="120"/>
      <c r="I324" s="209"/>
      <c r="J324" s="145" t="s">
        <v>660</v>
      </c>
      <c r="K324" s="125" t="s">
        <v>617</v>
      </c>
      <c r="L324" s="119" t="s">
        <v>350</v>
      </c>
      <c r="M324" s="136">
        <v>18</v>
      </c>
      <c r="N324" s="136">
        <v>18</v>
      </c>
      <c r="O324" s="103">
        <f t="shared" si="58"/>
        <v>100</v>
      </c>
      <c r="P324" s="120"/>
      <c r="Q324" s="84"/>
    </row>
    <row r="325" spans="1:17" ht="189">
      <c r="A325" s="351"/>
      <c r="B325" s="351"/>
      <c r="C325" s="351"/>
      <c r="D325" s="120"/>
      <c r="E325" s="121"/>
      <c r="F325" s="102"/>
      <c r="G325" s="122"/>
      <c r="H325" s="120"/>
      <c r="I325" s="209"/>
      <c r="J325" s="145" t="s">
        <v>661</v>
      </c>
      <c r="K325" s="125" t="s">
        <v>619</v>
      </c>
      <c r="L325" s="119" t="s">
        <v>350</v>
      </c>
      <c r="M325" s="136">
        <v>267</v>
      </c>
      <c r="N325" s="136">
        <v>267</v>
      </c>
      <c r="O325" s="103">
        <f>IF(N325/M325&gt;=1,100)</f>
        <v>100</v>
      </c>
      <c r="P325" s="120"/>
      <c r="Q325" s="84"/>
    </row>
    <row r="326" spans="1:17" ht="63">
      <c r="A326" s="351"/>
      <c r="B326" s="351"/>
      <c r="C326" s="351"/>
      <c r="D326" s="120"/>
      <c r="E326" s="121"/>
      <c r="F326" s="102"/>
      <c r="G326" s="122"/>
      <c r="H326" s="120"/>
      <c r="I326" s="209"/>
      <c r="J326" s="145" t="s">
        <v>662</v>
      </c>
      <c r="K326" s="125" t="s">
        <v>621</v>
      </c>
      <c r="L326" s="119" t="s">
        <v>350</v>
      </c>
      <c r="M326" s="134">
        <v>2914</v>
      </c>
      <c r="N326" s="134">
        <v>2914</v>
      </c>
      <c r="O326" s="103">
        <f t="shared" si="58"/>
        <v>100</v>
      </c>
      <c r="P326" s="120"/>
      <c r="Q326" s="125"/>
    </row>
    <row r="327" spans="1:17" ht="94.5">
      <c r="A327" s="351"/>
      <c r="B327" s="351"/>
      <c r="C327" s="351"/>
      <c r="D327" s="120"/>
      <c r="E327" s="121"/>
      <c r="F327" s="102"/>
      <c r="G327" s="122"/>
      <c r="H327" s="120"/>
      <c r="I327" s="209"/>
      <c r="J327" s="145" t="s">
        <v>663</v>
      </c>
      <c r="K327" s="125" t="s">
        <v>623</v>
      </c>
      <c r="L327" s="119" t="s">
        <v>350</v>
      </c>
      <c r="M327" s="136">
        <v>288</v>
      </c>
      <c r="N327" s="136">
        <v>288</v>
      </c>
      <c r="O327" s="103">
        <f>IF(N327/M327&gt;=1,100)</f>
        <v>100</v>
      </c>
      <c r="P327" s="120"/>
      <c r="Q327" s="91"/>
    </row>
    <row r="328" spans="1:17" ht="204.75">
      <c r="A328" s="351"/>
      <c r="B328" s="351"/>
      <c r="C328" s="351"/>
      <c r="D328" s="120"/>
      <c r="E328" s="121"/>
      <c r="F328" s="102"/>
      <c r="G328" s="122"/>
      <c r="H328" s="120"/>
      <c r="I328" s="209"/>
      <c r="J328" s="145" t="s">
        <v>664</v>
      </c>
      <c r="K328" s="125" t="s">
        <v>625</v>
      </c>
      <c r="L328" s="119" t="s">
        <v>350</v>
      </c>
      <c r="M328" s="136">
        <v>8</v>
      </c>
      <c r="N328" s="136">
        <v>8</v>
      </c>
      <c r="O328" s="103">
        <f>IF(N328/M328&gt;=1,100)</f>
        <v>100</v>
      </c>
      <c r="P328" s="120"/>
      <c r="Q328" s="91"/>
    </row>
    <row r="329" spans="1:17" ht="126">
      <c r="A329" s="351"/>
      <c r="B329" s="351"/>
      <c r="C329" s="351"/>
      <c r="D329" s="120"/>
      <c r="E329" s="121"/>
      <c r="F329" s="102"/>
      <c r="G329" s="122"/>
      <c r="H329" s="120"/>
      <c r="I329" s="209"/>
      <c r="J329" s="145" t="s">
        <v>665</v>
      </c>
      <c r="K329" s="125" t="s">
        <v>627</v>
      </c>
      <c r="L329" s="119" t="s">
        <v>350</v>
      </c>
      <c r="M329" s="134">
        <v>154</v>
      </c>
      <c r="N329" s="134">
        <v>154</v>
      </c>
      <c r="O329" s="103">
        <f>IF(N329/M329&gt;=1,100)</f>
        <v>100</v>
      </c>
      <c r="P329" s="120"/>
      <c r="Q329" s="84"/>
    </row>
    <row r="330" spans="1:17" ht="236.25">
      <c r="A330" s="351"/>
      <c r="B330" s="351"/>
      <c r="C330" s="351"/>
      <c r="D330" s="120"/>
      <c r="E330" s="121"/>
      <c r="F330" s="102"/>
      <c r="G330" s="122"/>
      <c r="H330" s="120"/>
      <c r="I330" s="209"/>
      <c r="J330" s="145" t="s">
        <v>666</v>
      </c>
      <c r="K330" s="125" t="s">
        <v>629</v>
      </c>
      <c r="L330" s="119" t="s">
        <v>350</v>
      </c>
      <c r="M330" s="134">
        <v>1052</v>
      </c>
      <c r="N330" s="134">
        <v>1052</v>
      </c>
      <c r="O330" s="103">
        <f t="shared" si="58"/>
        <v>100</v>
      </c>
      <c r="P330" s="120"/>
      <c r="Q330" s="125"/>
    </row>
    <row r="331" spans="1:17" ht="94.5">
      <c r="A331" s="351"/>
      <c r="B331" s="351"/>
      <c r="C331" s="351"/>
      <c r="D331" s="120"/>
      <c r="E331" s="121"/>
      <c r="F331" s="102"/>
      <c r="G331" s="122"/>
      <c r="H331" s="120"/>
      <c r="I331" s="209"/>
      <c r="J331" s="145" t="s">
        <v>667</v>
      </c>
      <c r="K331" s="125" t="s">
        <v>631</v>
      </c>
      <c r="L331" s="119" t="s">
        <v>350</v>
      </c>
      <c r="M331" s="134">
        <v>2260</v>
      </c>
      <c r="N331" s="134">
        <v>2260</v>
      </c>
      <c r="O331" s="103">
        <f>IF(N331/M331&gt;=1,100)</f>
        <v>100</v>
      </c>
      <c r="P331" s="120"/>
      <c r="Q331" s="84"/>
    </row>
    <row r="332" spans="1:17" ht="110.25">
      <c r="A332" s="345"/>
      <c r="B332" s="345"/>
      <c r="C332" s="345"/>
      <c r="D332" s="120"/>
      <c r="E332" s="121"/>
      <c r="F332" s="102"/>
      <c r="G332" s="122"/>
      <c r="H332" s="120"/>
      <c r="I332" s="209"/>
      <c r="J332" s="145" t="s">
        <v>668</v>
      </c>
      <c r="K332" s="125" t="s">
        <v>633</v>
      </c>
      <c r="L332" s="119" t="s">
        <v>446</v>
      </c>
      <c r="M332" s="134">
        <v>122340</v>
      </c>
      <c r="N332" s="134">
        <v>122340</v>
      </c>
      <c r="O332" s="103">
        <f>IF(N332/M332&gt;=1,100)</f>
        <v>100</v>
      </c>
      <c r="P332" s="120"/>
      <c r="Q332" s="209"/>
    </row>
    <row r="333" spans="1:17" ht="110.25">
      <c r="A333" s="344" t="s">
        <v>719</v>
      </c>
      <c r="B333" s="268" t="s">
        <v>602</v>
      </c>
      <c r="C333" s="344" t="s">
        <v>603</v>
      </c>
      <c r="D333" s="86" t="s">
        <v>720</v>
      </c>
      <c r="E333" s="118">
        <v>68306</v>
      </c>
      <c r="F333" s="101">
        <v>68240.899999999994</v>
      </c>
      <c r="G333" s="90" t="s">
        <v>208</v>
      </c>
      <c r="H333" s="101">
        <f>F333/E333*100</f>
        <v>99.904693584750973</v>
      </c>
      <c r="I333" s="208"/>
      <c r="J333" s="145" t="s">
        <v>607</v>
      </c>
      <c r="K333" s="125" t="s">
        <v>608</v>
      </c>
      <c r="L333" s="119" t="s">
        <v>609</v>
      </c>
      <c r="M333" s="131">
        <v>4100</v>
      </c>
      <c r="N333" s="131">
        <v>4262.8999999999996</v>
      </c>
      <c r="O333" s="103">
        <f t="shared" ref="O333:O345" si="59">IF(N333/M333&gt;1,100)</f>
        <v>100</v>
      </c>
      <c r="P333" s="94">
        <f>(O333+O334+O335+O336+O337+O338+O339+O340+O341+O342+O343)/11</f>
        <v>99.408573072497134</v>
      </c>
      <c r="Q333" s="84" t="s">
        <v>721</v>
      </c>
    </row>
    <row r="334" spans="1:17" ht="204.75">
      <c r="A334" s="351"/>
      <c r="B334" s="351"/>
      <c r="C334" s="351"/>
      <c r="D334" s="120"/>
      <c r="E334" s="121"/>
      <c r="F334" s="102"/>
      <c r="G334" s="122"/>
      <c r="H334" s="120"/>
      <c r="I334" s="209"/>
      <c r="J334" s="145" t="s">
        <v>673</v>
      </c>
      <c r="K334" s="125" t="s">
        <v>613</v>
      </c>
      <c r="L334" s="119" t="s">
        <v>350</v>
      </c>
      <c r="M334" s="136">
        <v>16</v>
      </c>
      <c r="N334" s="136">
        <v>26</v>
      </c>
      <c r="O334" s="103">
        <f>IF(N334/M334&gt;=1,100)</f>
        <v>100</v>
      </c>
      <c r="P334" s="124"/>
      <c r="Q334" s="84" t="s">
        <v>707</v>
      </c>
    </row>
    <row r="335" spans="1:17" ht="189">
      <c r="A335" s="351"/>
      <c r="B335" s="351"/>
      <c r="C335" s="351"/>
      <c r="D335" s="120"/>
      <c r="E335" s="121"/>
      <c r="F335" s="102"/>
      <c r="G335" s="122"/>
      <c r="H335" s="120"/>
      <c r="I335" s="209"/>
      <c r="J335" s="145" t="s">
        <v>660</v>
      </c>
      <c r="K335" s="125" t="s">
        <v>617</v>
      </c>
      <c r="L335" s="119" t="s">
        <v>350</v>
      </c>
      <c r="M335" s="136">
        <v>2</v>
      </c>
      <c r="N335" s="136">
        <v>14</v>
      </c>
      <c r="O335" s="103">
        <f>IF(N335/M335&gt;=1,100)</f>
        <v>100</v>
      </c>
      <c r="P335" s="124"/>
      <c r="Q335" s="84" t="s">
        <v>722</v>
      </c>
    </row>
    <row r="336" spans="1:17" ht="189">
      <c r="A336" s="351"/>
      <c r="B336" s="351"/>
      <c r="C336" s="351"/>
      <c r="D336" s="120"/>
      <c r="E336" s="121"/>
      <c r="F336" s="102"/>
      <c r="G336" s="122"/>
      <c r="H336" s="120"/>
      <c r="I336" s="209"/>
      <c r="J336" s="145" t="s">
        <v>661</v>
      </c>
      <c r="K336" s="125" t="s">
        <v>619</v>
      </c>
      <c r="L336" s="119" t="s">
        <v>350</v>
      </c>
      <c r="M336" s="136">
        <v>170</v>
      </c>
      <c r="N336" s="136">
        <v>170</v>
      </c>
      <c r="O336" s="103">
        <f t="shared" ref="O336:O339" si="60">N336/M336*100</f>
        <v>100</v>
      </c>
      <c r="P336" s="124"/>
      <c r="Q336" s="84"/>
    </row>
    <row r="337" spans="1:17" ht="63">
      <c r="A337" s="351"/>
      <c r="B337" s="351"/>
      <c r="C337" s="351"/>
      <c r="D337" s="120"/>
      <c r="E337" s="121"/>
      <c r="F337" s="102"/>
      <c r="G337" s="122"/>
      <c r="H337" s="120"/>
      <c r="I337" s="209"/>
      <c r="J337" s="145" t="s">
        <v>662</v>
      </c>
      <c r="K337" s="125" t="s">
        <v>621</v>
      </c>
      <c r="L337" s="119" t="s">
        <v>350</v>
      </c>
      <c r="M337" s="136">
        <v>3160</v>
      </c>
      <c r="N337" s="136">
        <v>3114</v>
      </c>
      <c r="O337" s="103">
        <f t="shared" si="60"/>
        <v>98.544303797468359</v>
      </c>
      <c r="P337" s="124"/>
      <c r="Q337" s="125" t="s">
        <v>723</v>
      </c>
    </row>
    <row r="338" spans="1:17" ht="94.5">
      <c r="A338" s="351"/>
      <c r="B338" s="351"/>
      <c r="C338" s="351"/>
      <c r="D338" s="120"/>
      <c r="E338" s="121"/>
      <c r="F338" s="102"/>
      <c r="G338" s="122"/>
      <c r="H338" s="120"/>
      <c r="I338" s="209"/>
      <c r="J338" s="145" t="s">
        <v>663</v>
      </c>
      <c r="K338" s="125" t="s">
        <v>623</v>
      </c>
      <c r="L338" s="119" t="s">
        <v>350</v>
      </c>
      <c r="M338" s="136">
        <v>170</v>
      </c>
      <c r="N338" s="136">
        <v>170</v>
      </c>
      <c r="O338" s="103">
        <f t="shared" si="60"/>
        <v>100</v>
      </c>
      <c r="P338" s="124"/>
      <c r="Q338" s="91"/>
    </row>
    <row r="339" spans="1:17" ht="204.75">
      <c r="A339" s="351"/>
      <c r="B339" s="351"/>
      <c r="C339" s="351"/>
      <c r="D339" s="120"/>
      <c r="E339" s="121"/>
      <c r="F339" s="102"/>
      <c r="G339" s="122"/>
      <c r="H339" s="120"/>
      <c r="I339" s="209"/>
      <c r="J339" s="145" t="s">
        <v>664</v>
      </c>
      <c r="K339" s="125" t="s">
        <v>625</v>
      </c>
      <c r="L339" s="119" t="s">
        <v>350</v>
      </c>
      <c r="M339" s="136">
        <v>84</v>
      </c>
      <c r="N339" s="136">
        <v>84</v>
      </c>
      <c r="O339" s="103">
        <f t="shared" si="60"/>
        <v>100</v>
      </c>
      <c r="P339" s="124"/>
      <c r="Q339" s="91"/>
    </row>
    <row r="340" spans="1:17" ht="126">
      <c r="A340" s="351"/>
      <c r="B340" s="351"/>
      <c r="C340" s="351"/>
      <c r="D340" s="120"/>
      <c r="E340" s="121"/>
      <c r="F340" s="102"/>
      <c r="G340" s="122"/>
      <c r="H340" s="120"/>
      <c r="I340" s="209"/>
      <c r="J340" s="145" t="s">
        <v>665</v>
      </c>
      <c r="K340" s="125" t="s">
        <v>627</v>
      </c>
      <c r="L340" s="119" t="s">
        <v>350</v>
      </c>
      <c r="M340" s="134">
        <v>3600</v>
      </c>
      <c r="N340" s="134">
        <v>3600</v>
      </c>
      <c r="O340" s="103">
        <f>IF(N340/M340&gt;=1,100)</f>
        <v>100</v>
      </c>
      <c r="P340" s="124"/>
      <c r="Q340" s="84"/>
    </row>
    <row r="341" spans="1:17" ht="236.25">
      <c r="A341" s="351"/>
      <c r="B341" s="351"/>
      <c r="C341" s="351"/>
      <c r="D341" s="120"/>
      <c r="E341" s="121"/>
      <c r="F341" s="102"/>
      <c r="G341" s="122"/>
      <c r="H341" s="120"/>
      <c r="I341" s="209"/>
      <c r="J341" s="145" t="s">
        <v>666</v>
      </c>
      <c r="K341" s="125" t="s">
        <v>646</v>
      </c>
      <c r="L341" s="119" t="s">
        <v>350</v>
      </c>
      <c r="M341" s="134">
        <v>840</v>
      </c>
      <c r="N341" s="134">
        <v>849</v>
      </c>
      <c r="O341" s="103">
        <f>IF(N341/M341&gt;=1,100)</f>
        <v>100</v>
      </c>
      <c r="P341" s="124"/>
      <c r="Q341" s="84"/>
    </row>
    <row r="342" spans="1:17" ht="94.5">
      <c r="A342" s="351"/>
      <c r="B342" s="351"/>
      <c r="C342" s="351"/>
      <c r="D342" s="120"/>
      <c r="E342" s="121"/>
      <c r="F342" s="102"/>
      <c r="G342" s="122"/>
      <c r="H342" s="120"/>
      <c r="I342" s="209"/>
      <c r="J342" s="145" t="s">
        <v>667</v>
      </c>
      <c r="K342" s="125" t="s">
        <v>631</v>
      </c>
      <c r="L342" s="119" t="s">
        <v>350</v>
      </c>
      <c r="M342" s="136">
        <v>2000</v>
      </c>
      <c r="N342" s="136">
        <v>1899</v>
      </c>
      <c r="O342" s="103">
        <f t="shared" ref="O342" si="61">N342/M342*100</f>
        <v>94.95</v>
      </c>
      <c r="P342" s="124"/>
      <c r="Q342" s="120" t="s">
        <v>724</v>
      </c>
    </row>
    <row r="343" spans="1:17" ht="110.25">
      <c r="A343" s="345"/>
      <c r="B343" s="345"/>
      <c r="C343" s="345"/>
      <c r="D343" s="120"/>
      <c r="E343" s="121"/>
      <c r="F343" s="102"/>
      <c r="G343" s="122"/>
      <c r="H343" s="120"/>
      <c r="I343" s="209"/>
      <c r="J343" s="145" t="s">
        <v>668</v>
      </c>
      <c r="K343" s="125" t="s">
        <v>633</v>
      </c>
      <c r="L343" s="119" t="s">
        <v>446</v>
      </c>
      <c r="M343" s="134">
        <v>127250</v>
      </c>
      <c r="N343" s="134">
        <v>133404</v>
      </c>
      <c r="O343" s="103">
        <f t="shared" si="59"/>
        <v>100</v>
      </c>
      <c r="P343" s="124"/>
      <c r="Q343" s="125"/>
    </row>
    <row r="344" spans="1:17" ht="110.25">
      <c r="A344" s="344" t="s">
        <v>725</v>
      </c>
      <c r="B344" s="268" t="s">
        <v>602</v>
      </c>
      <c r="C344" s="344" t="s">
        <v>603</v>
      </c>
      <c r="D344" s="86" t="s">
        <v>726</v>
      </c>
      <c r="E344" s="118">
        <v>147524.70000000001</v>
      </c>
      <c r="F344" s="101">
        <v>147523.20000000001</v>
      </c>
      <c r="G344" s="90" t="s">
        <v>208</v>
      </c>
      <c r="H344" s="101">
        <f>F344/E344*100</f>
        <v>99.998983221114841</v>
      </c>
      <c r="I344" s="208"/>
      <c r="J344" s="145" t="s">
        <v>607</v>
      </c>
      <c r="K344" s="125" t="s">
        <v>608</v>
      </c>
      <c r="L344" s="119" t="s">
        <v>609</v>
      </c>
      <c r="M344" s="131">
        <v>8883.2000000000007</v>
      </c>
      <c r="N344" s="131">
        <v>9633.74</v>
      </c>
      <c r="O344" s="103">
        <f t="shared" si="59"/>
        <v>100</v>
      </c>
      <c r="P344" s="87">
        <f>SUM(O344:O355)/12</f>
        <v>95.175320160227173</v>
      </c>
      <c r="Q344" s="84" t="s">
        <v>727</v>
      </c>
    </row>
    <row r="345" spans="1:17" ht="204.75">
      <c r="A345" s="352"/>
      <c r="B345" s="351"/>
      <c r="C345" s="351"/>
      <c r="D345" s="120"/>
      <c r="E345" s="121"/>
      <c r="F345" s="102"/>
      <c r="G345" s="122"/>
      <c r="H345" s="120"/>
      <c r="I345" s="209"/>
      <c r="J345" s="145" t="s">
        <v>673</v>
      </c>
      <c r="K345" s="125" t="s">
        <v>613</v>
      </c>
      <c r="L345" s="119" t="s">
        <v>350</v>
      </c>
      <c r="M345" s="136">
        <v>51</v>
      </c>
      <c r="N345" s="136">
        <v>66</v>
      </c>
      <c r="O345" s="103">
        <f t="shared" si="59"/>
        <v>100</v>
      </c>
      <c r="P345" s="120"/>
      <c r="Q345" s="84" t="s">
        <v>707</v>
      </c>
    </row>
    <row r="346" spans="1:17" ht="315">
      <c r="A346" s="351"/>
      <c r="B346" s="351"/>
      <c r="C346" s="351"/>
      <c r="D346" s="120"/>
      <c r="E346" s="121"/>
      <c r="F346" s="102"/>
      <c r="G346" s="122"/>
      <c r="H346" s="120"/>
      <c r="I346" s="209"/>
      <c r="J346" s="145" t="s">
        <v>637</v>
      </c>
      <c r="K346" s="125" t="s">
        <v>615</v>
      </c>
      <c r="L346" s="119" t="s">
        <v>350</v>
      </c>
      <c r="M346" s="136">
        <v>23</v>
      </c>
      <c r="N346" s="136">
        <v>11</v>
      </c>
      <c r="O346" s="103">
        <f t="shared" ref="O346" si="62">N346/M346*100</f>
        <v>47.826086956521742</v>
      </c>
      <c r="P346" s="120"/>
      <c r="Q346" s="84" t="s">
        <v>728</v>
      </c>
    </row>
    <row r="347" spans="1:17" ht="189">
      <c r="A347" s="351"/>
      <c r="B347" s="351"/>
      <c r="C347" s="351"/>
      <c r="D347" s="120"/>
      <c r="E347" s="121"/>
      <c r="F347" s="102"/>
      <c r="G347" s="122"/>
      <c r="H347" s="120"/>
      <c r="I347" s="209"/>
      <c r="J347" s="145" t="s">
        <v>638</v>
      </c>
      <c r="K347" s="125" t="s">
        <v>617</v>
      </c>
      <c r="L347" s="119" t="s">
        <v>350</v>
      </c>
      <c r="M347" s="136">
        <v>817</v>
      </c>
      <c r="N347" s="136">
        <v>825</v>
      </c>
      <c r="O347" s="103">
        <f>IF(N347/M347&gt;=1,100)</f>
        <v>100</v>
      </c>
      <c r="P347" s="120"/>
      <c r="Q347" s="212"/>
    </row>
    <row r="348" spans="1:17" ht="189">
      <c r="A348" s="351"/>
      <c r="B348" s="351"/>
      <c r="C348" s="351"/>
      <c r="D348" s="120"/>
      <c r="E348" s="121"/>
      <c r="F348" s="102"/>
      <c r="G348" s="122"/>
      <c r="H348" s="120"/>
      <c r="I348" s="209"/>
      <c r="J348" s="145" t="s">
        <v>639</v>
      </c>
      <c r="K348" s="125" t="s">
        <v>619</v>
      </c>
      <c r="L348" s="119" t="s">
        <v>350</v>
      </c>
      <c r="M348" s="134">
        <v>250</v>
      </c>
      <c r="N348" s="134">
        <v>493</v>
      </c>
      <c r="O348" s="103">
        <f>IF(N348/M348&gt;=1,100)</f>
        <v>100</v>
      </c>
      <c r="P348" s="120"/>
      <c r="Q348" s="84" t="s">
        <v>729</v>
      </c>
    </row>
    <row r="349" spans="1:17" ht="63">
      <c r="A349" s="351"/>
      <c r="B349" s="351"/>
      <c r="C349" s="351"/>
      <c r="D349" s="120"/>
      <c r="E349" s="121"/>
      <c r="F349" s="102"/>
      <c r="G349" s="122"/>
      <c r="H349" s="120"/>
      <c r="I349" s="209"/>
      <c r="J349" s="145" t="s">
        <v>640</v>
      </c>
      <c r="K349" s="125" t="s">
        <v>621</v>
      </c>
      <c r="L349" s="119" t="s">
        <v>350</v>
      </c>
      <c r="M349" s="134">
        <v>9610</v>
      </c>
      <c r="N349" s="134">
        <v>9200</v>
      </c>
      <c r="O349" s="103">
        <f t="shared" ref="O349:O352" si="63">N349/M349*100</f>
        <v>95.733610822060356</v>
      </c>
      <c r="P349" s="120"/>
      <c r="Q349" s="125" t="s">
        <v>730</v>
      </c>
    </row>
    <row r="350" spans="1:17" ht="94.5">
      <c r="A350" s="351"/>
      <c r="B350" s="351"/>
      <c r="C350" s="351"/>
      <c r="D350" s="120"/>
      <c r="E350" s="121"/>
      <c r="F350" s="102"/>
      <c r="G350" s="122"/>
      <c r="H350" s="120"/>
      <c r="I350" s="209"/>
      <c r="J350" s="145" t="s">
        <v>641</v>
      </c>
      <c r="K350" s="125" t="s">
        <v>623</v>
      </c>
      <c r="L350" s="119" t="s">
        <v>350</v>
      </c>
      <c r="M350" s="134">
        <v>993</v>
      </c>
      <c r="N350" s="134">
        <v>1264</v>
      </c>
      <c r="O350" s="103">
        <f>IF(N350/M350&gt;=1,100)</f>
        <v>100</v>
      </c>
      <c r="P350" s="120"/>
      <c r="Q350" s="125" t="s">
        <v>731</v>
      </c>
    </row>
    <row r="351" spans="1:17" ht="204.75">
      <c r="A351" s="351"/>
      <c r="B351" s="351"/>
      <c r="C351" s="351"/>
      <c r="D351" s="120"/>
      <c r="E351" s="121"/>
      <c r="F351" s="102"/>
      <c r="G351" s="122"/>
      <c r="H351" s="120"/>
      <c r="I351" s="209"/>
      <c r="J351" s="145" t="s">
        <v>642</v>
      </c>
      <c r="K351" s="125" t="s">
        <v>625</v>
      </c>
      <c r="L351" s="119" t="s">
        <v>350</v>
      </c>
      <c r="M351" s="136">
        <v>12</v>
      </c>
      <c r="N351" s="136">
        <v>12</v>
      </c>
      <c r="O351" s="103">
        <f t="shared" si="63"/>
        <v>100</v>
      </c>
      <c r="P351" s="120"/>
      <c r="Q351" s="91"/>
    </row>
    <row r="352" spans="1:17" ht="126">
      <c r="A352" s="351"/>
      <c r="B352" s="351"/>
      <c r="C352" s="351"/>
      <c r="D352" s="120"/>
      <c r="E352" s="121"/>
      <c r="F352" s="102"/>
      <c r="G352" s="122"/>
      <c r="H352" s="120"/>
      <c r="I352" s="209"/>
      <c r="J352" s="145" t="s">
        <v>643</v>
      </c>
      <c r="K352" s="125" t="s">
        <v>627</v>
      </c>
      <c r="L352" s="119" t="s">
        <v>350</v>
      </c>
      <c r="M352" s="134">
        <v>6350</v>
      </c>
      <c r="N352" s="134">
        <v>6350</v>
      </c>
      <c r="O352" s="103">
        <f t="shared" si="63"/>
        <v>100</v>
      </c>
      <c r="P352" s="120"/>
      <c r="Q352" s="125" t="s">
        <v>732</v>
      </c>
    </row>
    <row r="353" spans="1:17" ht="236.25">
      <c r="A353" s="351"/>
      <c r="B353" s="351"/>
      <c r="C353" s="351"/>
      <c r="D353" s="120"/>
      <c r="E353" s="121"/>
      <c r="F353" s="102"/>
      <c r="G353" s="122"/>
      <c r="H353" s="120"/>
      <c r="I353" s="209"/>
      <c r="J353" s="145" t="s">
        <v>645</v>
      </c>
      <c r="K353" s="125" t="s">
        <v>629</v>
      </c>
      <c r="L353" s="119" t="s">
        <v>350</v>
      </c>
      <c r="M353" s="134">
        <v>4900</v>
      </c>
      <c r="N353" s="134">
        <v>6200</v>
      </c>
      <c r="O353" s="103">
        <f>IF(N353/M353&gt;=1,100)</f>
        <v>100</v>
      </c>
      <c r="P353" s="120"/>
      <c r="Q353" s="125" t="s">
        <v>733</v>
      </c>
    </row>
    <row r="354" spans="1:17" ht="94.5">
      <c r="A354" s="351"/>
      <c r="B354" s="351"/>
      <c r="C354" s="351"/>
      <c r="D354" s="120"/>
      <c r="E354" s="121"/>
      <c r="F354" s="102"/>
      <c r="G354" s="122"/>
      <c r="H354" s="120"/>
      <c r="I354" s="209"/>
      <c r="J354" s="145" t="s">
        <v>647</v>
      </c>
      <c r="K354" s="125" t="s">
        <v>631</v>
      </c>
      <c r="L354" s="119" t="s">
        <v>350</v>
      </c>
      <c r="M354" s="134">
        <v>55500</v>
      </c>
      <c r="N354" s="134">
        <v>54692</v>
      </c>
      <c r="O354" s="103">
        <f>N354/M354*100</f>
        <v>98.544144144144141</v>
      </c>
      <c r="P354" s="120"/>
      <c r="Q354" s="84" t="s">
        <v>724</v>
      </c>
    </row>
    <row r="355" spans="1:17" ht="110.25">
      <c r="A355" s="345"/>
      <c r="B355" s="345"/>
      <c r="C355" s="345"/>
      <c r="D355" s="120"/>
      <c r="E355" s="121"/>
      <c r="F355" s="102"/>
      <c r="G355" s="122"/>
      <c r="H355" s="120"/>
      <c r="I355" s="209"/>
      <c r="J355" s="145" t="s">
        <v>649</v>
      </c>
      <c r="K355" s="125" t="s">
        <v>633</v>
      </c>
      <c r="L355" s="119" t="s">
        <v>446</v>
      </c>
      <c r="M355" s="134">
        <v>605000</v>
      </c>
      <c r="N355" s="134">
        <v>654805</v>
      </c>
      <c r="O355" s="103">
        <f>IF(N355/M355&gt;=1,100)</f>
        <v>100</v>
      </c>
      <c r="P355" s="120"/>
      <c r="Q355" s="84" t="s">
        <v>734</v>
      </c>
    </row>
    <row r="356" spans="1:17" ht="110.25">
      <c r="A356" s="344" t="s">
        <v>735</v>
      </c>
      <c r="B356" s="268" t="s">
        <v>602</v>
      </c>
      <c r="C356" s="344" t="s">
        <v>603</v>
      </c>
      <c r="D356" s="86" t="s">
        <v>736</v>
      </c>
      <c r="E356" s="118">
        <v>84161.9</v>
      </c>
      <c r="F356" s="101">
        <v>84161.5</v>
      </c>
      <c r="G356" s="90" t="s">
        <v>208</v>
      </c>
      <c r="H356" s="101">
        <f>F356/E356*100</f>
        <v>99.999524725558715</v>
      </c>
      <c r="I356" s="208"/>
      <c r="J356" s="145" t="s">
        <v>607</v>
      </c>
      <c r="K356" s="125" t="s">
        <v>608</v>
      </c>
      <c r="L356" s="119" t="s">
        <v>609</v>
      </c>
      <c r="M356" s="131">
        <v>8297.6</v>
      </c>
      <c r="N356" s="131">
        <v>17508.599999999999</v>
      </c>
      <c r="O356" s="103">
        <f t="shared" ref="O356:O367" si="64">IF(N356/M356&gt;1,100)</f>
        <v>100</v>
      </c>
      <c r="P356" s="94">
        <f>SUM(O356:O367)/12</f>
        <v>97.032377707076492</v>
      </c>
      <c r="Q356" s="84" t="s">
        <v>978</v>
      </c>
    </row>
    <row r="357" spans="1:17" ht="204.75">
      <c r="A357" s="351"/>
      <c r="B357" s="351"/>
      <c r="C357" s="351"/>
      <c r="D357" s="120"/>
      <c r="E357" s="121"/>
      <c r="F357" s="102"/>
      <c r="G357" s="122"/>
      <c r="H357" s="120"/>
      <c r="I357" s="209"/>
      <c r="J357" s="145" t="s">
        <v>673</v>
      </c>
      <c r="K357" s="125" t="s">
        <v>613</v>
      </c>
      <c r="L357" s="119" t="s">
        <v>350</v>
      </c>
      <c r="M357" s="136">
        <v>23</v>
      </c>
      <c r="N357" s="136">
        <v>34</v>
      </c>
      <c r="O357" s="103">
        <f t="shared" si="64"/>
        <v>100</v>
      </c>
      <c r="P357" s="124"/>
      <c r="Q357" s="84" t="s">
        <v>707</v>
      </c>
    </row>
    <row r="358" spans="1:17" ht="315">
      <c r="A358" s="351"/>
      <c r="B358" s="351"/>
      <c r="C358" s="351"/>
      <c r="D358" s="120"/>
      <c r="E358" s="121"/>
      <c r="F358" s="102"/>
      <c r="G358" s="122"/>
      <c r="H358" s="120"/>
      <c r="I358" s="209"/>
      <c r="J358" s="145" t="s">
        <v>637</v>
      </c>
      <c r="K358" s="125" t="s">
        <v>615</v>
      </c>
      <c r="L358" s="119" t="s">
        <v>350</v>
      </c>
      <c r="M358" s="136">
        <v>18</v>
      </c>
      <c r="N358" s="136">
        <v>31</v>
      </c>
      <c r="O358" s="103">
        <f>IF(N358/M358&gt;=1,100)</f>
        <v>100</v>
      </c>
      <c r="P358" s="124"/>
      <c r="Q358" s="84" t="s">
        <v>979</v>
      </c>
    </row>
    <row r="359" spans="1:17" ht="189">
      <c r="A359" s="351"/>
      <c r="B359" s="351"/>
      <c r="C359" s="351"/>
      <c r="D359" s="120"/>
      <c r="E359" s="121"/>
      <c r="F359" s="102"/>
      <c r="G359" s="122"/>
      <c r="H359" s="120"/>
      <c r="I359" s="209"/>
      <c r="J359" s="145" t="s">
        <v>638</v>
      </c>
      <c r="K359" s="125" t="s">
        <v>617</v>
      </c>
      <c r="L359" s="119" t="s">
        <v>350</v>
      </c>
      <c r="M359" s="136">
        <v>818</v>
      </c>
      <c r="N359" s="136">
        <v>821</v>
      </c>
      <c r="O359" s="103">
        <f t="shared" si="64"/>
        <v>100</v>
      </c>
      <c r="P359" s="124"/>
      <c r="Q359" s="91"/>
    </row>
    <row r="360" spans="1:17" ht="189">
      <c r="A360" s="351"/>
      <c r="B360" s="351"/>
      <c r="C360" s="351"/>
      <c r="D360" s="120"/>
      <c r="E360" s="121"/>
      <c r="F360" s="102"/>
      <c r="G360" s="122"/>
      <c r="H360" s="120"/>
      <c r="I360" s="209"/>
      <c r="J360" s="145" t="s">
        <v>639</v>
      </c>
      <c r="K360" s="125" t="s">
        <v>619</v>
      </c>
      <c r="L360" s="119" t="s">
        <v>350</v>
      </c>
      <c r="M360" s="136">
        <v>400</v>
      </c>
      <c r="N360" s="136">
        <v>801</v>
      </c>
      <c r="O360" s="103">
        <f t="shared" si="64"/>
        <v>100</v>
      </c>
      <c r="P360" s="124"/>
      <c r="Q360" s="84" t="s">
        <v>737</v>
      </c>
    </row>
    <row r="361" spans="1:17" ht="63">
      <c r="A361" s="351"/>
      <c r="B361" s="351"/>
      <c r="C361" s="351"/>
      <c r="D361" s="120"/>
      <c r="E361" s="121"/>
      <c r="F361" s="102"/>
      <c r="G361" s="122"/>
      <c r="H361" s="120"/>
      <c r="I361" s="209"/>
      <c r="J361" s="145" t="s">
        <v>640</v>
      </c>
      <c r="K361" s="125" t="s">
        <v>621</v>
      </c>
      <c r="L361" s="119" t="s">
        <v>350</v>
      </c>
      <c r="M361" s="134">
        <v>6391</v>
      </c>
      <c r="N361" s="134">
        <v>6217</v>
      </c>
      <c r="O361" s="103">
        <f>N361/M361*100</f>
        <v>97.277421373806916</v>
      </c>
      <c r="P361" s="124"/>
      <c r="Q361" s="125"/>
    </row>
    <row r="362" spans="1:17" ht="94.5">
      <c r="A362" s="351"/>
      <c r="B362" s="351"/>
      <c r="C362" s="351"/>
      <c r="D362" s="120"/>
      <c r="E362" s="121"/>
      <c r="F362" s="102"/>
      <c r="G362" s="122"/>
      <c r="H362" s="120"/>
      <c r="I362" s="209"/>
      <c r="J362" s="145" t="s">
        <v>641</v>
      </c>
      <c r="K362" s="125" t="s">
        <v>623</v>
      </c>
      <c r="L362" s="119" t="s">
        <v>350</v>
      </c>
      <c r="M362" s="134">
        <v>2050</v>
      </c>
      <c r="N362" s="134">
        <v>2075</v>
      </c>
      <c r="O362" s="103">
        <f t="shared" si="64"/>
        <v>100</v>
      </c>
      <c r="P362" s="124"/>
      <c r="Q362" s="91"/>
    </row>
    <row r="363" spans="1:17" ht="204.75">
      <c r="A363" s="351"/>
      <c r="B363" s="351"/>
      <c r="C363" s="351"/>
      <c r="D363" s="120"/>
      <c r="E363" s="121"/>
      <c r="F363" s="102"/>
      <c r="G363" s="122"/>
      <c r="H363" s="120"/>
      <c r="I363" s="209"/>
      <c r="J363" s="145" t="s">
        <v>642</v>
      </c>
      <c r="K363" s="125" t="s">
        <v>625</v>
      </c>
      <c r="L363" s="119" t="s">
        <v>350</v>
      </c>
      <c r="M363" s="136">
        <v>25</v>
      </c>
      <c r="N363" s="136">
        <v>25</v>
      </c>
      <c r="O363" s="103">
        <f>IF(N363/M363&gt;=1,100)</f>
        <v>100</v>
      </c>
      <c r="P363" s="124"/>
      <c r="Q363" s="91"/>
    </row>
    <row r="364" spans="1:17" ht="126">
      <c r="A364" s="351"/>
      <c r="B364" s="351"/>
      <c r="C364" s="351"/>
      <c r="D364" s="120"/>
      <c r="E364" s="121"/>
      <c r="F364" s="102"/>
      <c r="G364" s="122"/>
      <c r="H364" s="120"/>
      <c r="I364" s="209"/>
      <c r="J364" s="145" t="s">
        <v>643</v>
      </c>
      <c r="K364" s="125" t="s">
        <v>627</v>
      </c>
      <c r="L364" s="119" t="s">
        <v>350</v>
      </c>
      <c r="M364" s="134">
        <v>1500</v>
      </c>
      <c r="N364" s="134">
        <v>1550</v>
      </c>
      <c r="O364" s="103">
        <f t="shared" si="64"/>
        <v>100</v>
      </c>
      <c r="P364" s="124"/>
      <c r="Q364" s="91"/>
    </row>
    <row r="365" spans="1:17" ht="236.25">
      <c r="A365" s="351"/>
      <c r="B365" s="351"/>
      <c r="C365" s="351"/>
      <c r="D365" s="120"/>
      <c r="E365" s="121"/>
      <c r="F365" s="102"/>
      <c r="G365" s="122"/>
      <c r="H365" s="120"/>
      <c r="I365" s="209"/>
      <c r="J365" s="145" t="s">
        <v>645</v>
      </c>
      <c r="K365" s="125" t="s">
        <v>646</v>
      </c>
      <c r="L365" s="119" t="s">
        <v>350</v>
      </c>
      <c r="M365" s="134">
        <v>1200</v>
      </c>
      <c r="N365" s="134">
        <v>1235</v>
      </c>
      <c r="O365" s="103">
        <f t="shared" si="64"/>
        <v>100</v>
      </c>
      <c r="P365" s="124"/>
      <c r="Q365" s="84"/>
    </row>
    <row r="366" spans="1:17" ht="94.5">
      <c r="A366" s="351"/>
      <c r="B366" s="351"/>
      <c r="C366" s="351"/>
      <c r="D366" s="120"/>
      <c r="E366" s="121"/>
      <c r="F366" s="102"/>
      <c r="G366" s="122"/>
      <c r="H366" s="120"/>
      <c r="I366" s="209"/>
      <c r="J366" s="145" t="s">
        <v>647</v>
      </c>
      <c r="K366" s="125" t="s">
        <v>631</v>
      </c>
      <c r="L366" s="119" t="s">
        <v>350</v>
      </c>
      <c r="M366" s="136">
        <v>450</v>
      </c>
      <c r="N366" s="136">
        <v>302</v>
      </c>
      <c r="O366" s="103">
        <f>N366/M366*100</f>
        <v>67.111111111111114</v>
      </c>
      <c r="P366" s="124"/>
      <c r="Q366" s="84" t="s">
        <v>724</v>
      </c>
    </row>
    <row r="367" spans="1:17" ht="110.25">
      <c r="A367" s="345"/>
      <c r="B367" s="345"/>
      <c r="C367" s="345"/>
      <c r="D367" s="120"/>
      <c r="E367" s="121"/>
      <c r="F367" s="102"/>
      <c r="G367" s="122"/>
      <c r="H367" s="120"/>
      <c r="I367" s="209"/>
      <c r="J367" s="145" t="s">
        <v>649</v>
      </c>
      <c r="K367" s="125" t="s">
        <v>633</v>
      </c>
      <c r="L367" s="119" t="s">
        <v>446</v>
      </c>
      <c r="M367" s="134">
        <v>184000</v>
      </c>
      <c r="N367" s="134">
        <v>213272</v>
      </c>
      <c r="O367" s="103">
        <f t="shared" si="64"/>
        <v>100</v>
      </c>
      <c r="P367" s="124"/>
      <c r="Q367" s="79" t="s">
        <v>979</v>
      </c>
    </row>
    <row r="368" spans="1:17" ht="110.25">
      <c r="A368" s="344" t="s">
        <v>738</v>
      </c>
      <c r="B368" s="268" t="s">
        <v>602</v>
      </c>
      <c r="C368" s="344" t="s">
        <v>603</v>
      </c>
      <c r="D368" s="86" t="s">
        <v>739</v>
      </c>
      <c r="E368" s="118">
        <v>112750.7</v>
      </c>
      <c r="F368" s="101">
        <v>112750.3</v>
      </c>
      <c r="G368" s="90" t="s">
        <v>208</v>
      </c>
      <c r="H368" s="101">
        <f>F368/E368*100</f>
        <v>99.999645235018491</v>
      </c>
      <c r="I368" s="208"/>
      <c r="J368" s="145" t="s">
        <v>607</v>
      </c>
      <c r="K368" s="125" t="s">
        <v>608</v>
      </c>
      <c r="L368" s="119" t="s">
        <v>609</v>
      </c>
      <c r="M368" s="131">
        <v>5823.8</v>
      </c>
      <c r="N368" s="131">
        <v>5679.95</v>
      </c>
      <c r="O368" s="103">
        <f>N368/M368*100</f>
        <v>97.529963254232626</v>
      </c>
      <c r="P368" s="87">
        <f>SUM(O368:O379)/12</f>
        <v>91.420504641243554</v>
      </c>
      <c r="Q368" s="84" t="s">
        <v>740</v>
      </c>
    </row>
    <row r="369" spans="1:17" ht="204.75">
      <c r="A369" s="351"/>
      <c r="B369" s="351"/>
      <c r="C369" s="351"/>
      <c r="D369" s="120"/>
      <c r="E369" s="121"/>
      <c r="F369" s="102"/>
      <c r="G369" s="122"/>
      <c r="H369" s="120"/>
      <c r="I369" s="209"/>
      <c r="J369" s="145" t="s">
        <v>673</v>
      </c>
      <c r="K369" s="125" t="s">
        <v>613</v>
      </c>
      <c r="L369" s="119" t="s">
        <v>350</v>
      </c>
      <c r="M369" s="136">
        <v>89</v>
      </c>
      <c r="N369" s="136">
        <v>89</v>
      </c>
      <c r="O369" s="103">
        <f>N369/M369*100</f>
        <v>100</v>
      </c>
      <c r="P369" s="120"/>
      <c r="Q369" s="91"/>
    </row>
    <row r="370" spans="1:17" ht="315">
      <c r="A370" s="351"/>
      <c r="B370" s="351"/>
      <c r="C370" s="351"/>
      <c r="D370" s="120"/>
      <c r="E370" s="121"/>
      <c r="F370" s="102"/>
      <c r="G370" s="122"/>
      <c r="H370" s="120"/>
      <c r="I370" s="209"/>
      <c r="J370" s="145" t="s">
        <v>637</v>
      </c>
      <c r="K370" s="145" t="s">
        <v>615</v>
      </c>
      <c r="L370" s="119" t="s">
        <v>350</v>
      </c>
      <c r="M370" s="136">
        <v>1</v>
      </c>
      <c r="N370" s="136">
        <v>0</v>
      </c>
      <c r="O370" s="103">
        <f>N370/M370*100</f>
        <v>0</v>
      </c>
      <c r="P370" s="120"/>
      <c r="Q370" s="84" t="s">
        <v>741</v>
      </c>
    </row>
    <row r="371" spans="1:17" ht="189">
      <c r="A371" s="351"/>
      <c r="B371" s="351"/>
      <c r="C371" s="351"/>
      <c r="D371" s="120"/>
      <c r="E371" s="121"/>
      <c r="F371" s="102"/>
      <c r="G371" s="122"/>
      <c r="H371" s="120"/>
      <c r="I371" s="209"/>
      <c r="J371" s="145" t="s">
        <v>638</v>
      </c>
      <c r="K371" s="125" t="s">
        <v>617</v>
      </c>
      <c r="L371" s="119" t="s">
        <v>350</v>
      </c>
      <c r="M371" s="136">
        <v>32</v>
      </c>
      <c r="N371" s="136">
        <v>34</v>
      </c>
      <c r="O371" s="103">
        <f>IF(N371/M371&gt;=1,100)</f>
        <v>100</v>
      </c>
      <c r="P371" s="120"/>
      <c r="Q371" s="125"/>
    </row>
    <row r="372" spans="1:17" ht="189">
      <c r="A372" s="351"/>
      <c r="B372" s="351"/>
      <c r="C372" s="351"/>
      <c r="D372" s="120"/>
      <c r="E372" s="121"/>
      <c r="F372" s="102"/>
      <c r="G372" s="122"/>
      <c r="H372" s="120"/>
      <c r="I372" s="209"/>
      <c r="J372" s="145" t="s">
        <v>639</v>
      </c>
      <c r="K372" s="125" t="s">
        <v>619</v>
      </c>
      <c r="L372" s="119" t="s">
        <v>350</v>
      </c>
      <c r="M372" s="136">
        <v>297</v>
      </c>
      <c r="N372" s="136">
        <v>303</v>
      </c>
      <c r="O372" s="103">
        <f>IF(N372/M372&gt;=1,100)</f>
        <v>100</v>
      </c>
      <c r="P372" s="120"/>
      <c r="Q372" s="209"/>
    </row>
    <row r="373" spans="1:17" ht="63">
      <c r="A373" s="351"/>
      <c r="B373" s="351"/>
      <c r="C373" s="351"/>
      <c r="D373" s="120"/>
      <c r="E373" s="121"/>
      <c r="F373" s="102"/>
      <c r="G373" s="122"/>
      <c r="H373" s="120"/>
      <c r="I373" s="209"/>
      <c r="J373" s="145" t="s">
        <v>640</v>
      </c>
      <c r="K373" s="125" t="s">
        <v>621</v>
      </c>
      <c r="L373" s="119" t="s">
        <v>350</v>
      </c>
      <c r="M373" s="134">
        <v>10975</v>
      </c>
      <c r="N373" s="134">
        <v>10929</v>
      </c>
      <c r="O373" s="103">
        <f t="shared" ref="O373:O379" si="65">N373/M373*100</f>
        <v>99.580865603644639</v>
      </c>
      <c r="P373" s="120"/>
      <c r="Q373" s="125" t="s">
        <v>742</v>
      </c>
    </row>
    <row r="374" spans="1:17" ht="94.5">
      <c r="A374" s="351"/>
      <c r="B374" s="351"/>
      <c r="C374" s="351"/>
      <c r="D374" s="120"/>
      <c r="E374" s="121"/>
      <c r="F374" s="102"/>
      <c r="G374" s="122"/>
      <c r="H374" s="120"/>
      <c r="I374" s="209"/>
      <c r="J374" s="145" t="s">
        <v>641</v>
      </c>
      <c r="K374" s="125" t="s">
        <v>623</v>
      </c>
      <c r="L374" s="119" t="s">
        <v>350</v>
      </c>
      <c r="M374" s="134">
        <v>2000</v>
      </c>
      <c r="N374" s="134">
        <v>3518</v>
      </c>
      <c r="O374" s="103">
        <f>IF(N374/M374&gt;=1,100)</f>
        <v>100</v>
      </c>
      <c r="P374" s="120"/>
      <c r="Q374" s="125" t="s">
        <v>743</v>
      </c>
    </row>
    <row r="375" spans="1:17" ht="204.75">
      <c r="A375" s="351"/>
      <c r="B375" s="351"/>
      <c r="C375" s="351"/>
      <c r="D375" s="120"/>
      <c r="E375" s="121"/>
      <c r="F375" s="102"/>
      <c r="G375" s="122"/>
      <c r="H375" s="120"/>
      <c r="I375" s="209"/>
      <c r="J375" s="145" t="s">
        <v>642</v>
      </c>
      <c r="K375" s="125" t="s">
        <v>625</v>
      </c>
      <c r="L375" s="119" t="s">
        <v>350</v>
      </c>
      <c r="M375" s="136">
        <v>80</v>
      </c>
      <c r="N375" s="136">
        <v>80</v>
      </c>
      <c r="O375" s="103">
        <f t="shared" si="65"/>
        <v>100</v>
      </c>
      <c r="P375" s="120"/>
      <c r="Q375" s="91"/>
    </row>
    <row r="376" spans="1:17" ht="126">
      <c r="A376" s="351"/>
      <c r="B376" s="351"/>
      <c r="C376" s="351"/>
      <c r="D376" s="120"/>
      <c r="E376" s="121"/>
      <c r="F376" s="102"/>
      <c r="G376" s="122"/>
      <c r="H376" s="120"/>
      <c r="I376" s="209"/>
      <c r="J376" s="145" t="s">
        <v>643</v>
      </c>
      <c r="K376" s="125" t="s">
        <v>627</v>
      </c>
      <c r="L376" s="119" t="s">
        <v>350</v>
      </c>
      <c r="M376" s="136">
        <v>180</v>
      </c>
      <c r="N376" s="136">
        <v>180</v>
      </c>
      <c r="O376" s="103">
        <f t="shared" si="65"/>
        <v>100</v>
      </c>
      <c r="P376" s="120"/>
      <c r="Q376" s="91"/>
    </row>
    <row r="377" spans="1:17" ht="236.25">
      <c r="A377" s="351"/>
      <c r="B377" s="351"/>
      <c r="C377" s="351"/>
      <c r="D377" s="120"/>
      <c r="E377" s="121"/>
      <c r="F377" s="102"/>
      <c r="G377" s="122"/>
      <c r="H377" s="120"/>
      <c r="I377" s="209"/>
      <c r="J377" s="145" t="s">
        <v>645</v>
      </c>
      <c r="K377" s="125" t="s">
        <v>646</v>
      </c>
      <c r="L377" s="119" t="s">
        <v>350</v>
      </c>
      <c r="M377" s="136">
        <v>500</v>
      </c>
      <c r="N377" s="136">
        <v>2347</v>
      </c>
      <c r="O377" s="103">
        <f>IF(N377/M377&gt;=1,100)</f>
        <v>100</v>
      </c>
      <c r="P377" s="120"/>
      <c r="Q377" s="125" t="s">
        <v>644</v>
      </c>
    </row>
    <row r="378" spans="1:17" ht="94.5">
      <c r="A378" s="351"/>
      <c r="B378" s="351"/>
      <c r="C378" s="351"/>
      <c r="D378" s="120"/>
      <c r="E378" s="121"/>
      <c r="F378" s="102"/>
      <c r="G378" s="122"/>
      <c r="H378" s="120"/>
      <c r="I378" s="209"/>
      <c r="J378" s="145" t="s">
        <v>647</v>
      </c>
      <c r="K378" s="125" t="s">
        <v>631</v>
      </c>
      <c r="L378" s="119" t="s">
        <v>350</v>
      </c>
      <c r="M378" s="136">
        <v>7064</v>
      </c>
      <c r="N378" s="136">
        <v>9585</v>
      </c>
      <c r="O378" s="103">
        <f>IF(N378/M378&gt;=1,100)</f>
        <v>100</v>
      </c>
      <c r="P378" s="120"/>
      <c r="Q378" s="91"/>
    </row>
    <row r="379" spans="1:17" ht="110.25">
      <c r="A379" s="345"/>
      <c r="B379" s="345"/>
      <c r="C379" s="345"/>
      <c r="D379" s="120"/>
      <c r="E379" s="121"/>
      <c r="F379" s="102"/>
      <c r="G379" s="122"/>
      <c r="H379" s="120"/>
      <c r="I379" s="209"/>
      <c r="J379" s="145" t="s">
        <v>649</v>
      </c>
      <c r="K379" s="125" t="s">
        <v>633</v>
      </c>
      <c r="L379" s="119" t="s">
        <v>446</v>
      </c>
      <c r="M379" s="136">
        <v>419927</v>
      </c>
      <c r="N379" s="136">
        <v>419655</v>
      </c>
      <c r="O379" s="103">
        <f t="shared" si="65"/>
        <v>99.935226837045491</v>
      </c>
      <c r="P379" s="120"/>
      <c r="Q379" s="125" t="s">
        <v>744</v>
      </c>
    </row>
    <row r="380" spans="1:17" ht="110.25">
      <c r="A380" s="344" t="s">
        <v>745</v>
      </c>
      <c r="B380" s="268" t="s">
        <v>602</v>
      </c>
      <c r="C380" s="344" t="s">
        <v>603</v>
      </c>
      <c r="D380" s="86" t="s">
        <v>746</v>
      </c>
      <c r="E380" s="118">
        <v>110904.6</v>
      </c>
      <c r="F380" s="101">
        <v>110581</v>
      </c>
      <c r="G380" s="90" t="s">
        <v>208</v>
      </c>
      <c r="H380" s="101">
        <f>F380/E380*100</f>
        <v>99.708217693404961</v>
      </c>
      <c r="I380" s="125" t="s">
        <v>747</v>
      </c>
      <c r="J380" s="145" t="s">
        <v>607</v>
      </c>
      <c r="K380" s="125" t="s">
        <v>608</v>
      </c>
      <c r="L380" s="119" t="s">
        <v>609</v>
      </c>
      <c r="M380" s="140">
        <v>37698.699999999997</v>
      </c>
      <c r="N380" s="140">
        <v>37698.699999999997</v>
      </c>
      <c r="O380" s="103">
        <f>IF(N380/M380&gt;=1,100)</f>
        <v>100</v>
      </c>
      <c r="P380" s="87">
        <f>SUM(O380:O390)/11</f>
        <v>100</v>
      </c>
      <c r="Q380" s="86"/>
    </row>
    <row r="381" spans="1:17" ht="204.75">
      <c r="A381" s="351"/>
      <c r="B381" s="351"/>
      <c r="C381" s="351"/>
      <c r="D381" s="120"/>
      <c r="E381" s="122"/>
      <c r="F381" s="120"/>
      <c r="G381" s="122"/>
      <c r="H381" s="120"/>
      <c r="I381" s="209"/>
      <c r="J381" s="145" t="s">
        <v>673</v>
      </c>
      <c r="K381" s="125" t="s">
        <v>613</v>
      </c>
      <c r="L381" s="119" t="s">
        <v>350</v>
      </c>
      <c r="M381" s="136">
        <v>224</v>
      </c>
      <c r="N381" s="136">
        <v>224</v>
      </c>
      <c r="O381" s="103">
        <f t="shared" ref="O381:O390" si="66">N381/M381*100</f>
        <v>100</v>
      </c>
      <c r="P381" s="120"/>
      <c r="Q381" s="125"/>
    </row>
    <row r="382" spans="1:17" ht="189">
      <c r="A382" s="351"/>
      <c r="B382" s="351"/>
      <c r="C382" s="351"/>
      <c r="D382" s="120"/>
      <c r="E382" s="122"/>
      <c r="F382" s="120"/>
      <c r="G382" s="122"/>
      <c r="H382" s="120"/>
      <c r="I382" s="209"/>
      <c r="J382" s="145" t="s">
        <v>660</v>
      </c>
      <c r="K382" s="125" t="s">
        <v>617</v>
      </c>
      <c r="L382" s="119" t="s">
        <v>350</v>
      </c>
      <c r="M382" s="136">
        <v>1628</v>
      </c>
      <c r="N382" s="136">
        <v>1628</v>
      </c>
      <c r="O382" s="103">
        <f t="shared" si="66"/>
        <v>100</v>
      </c>
      <c r="P382" s="120"/>
      <c r="Q382" s="120"/>
    </row>
    <row r="383" spans="1:17" ht="189">
      <c r="A383" s="351"/>
      <c r="B383" s="351"/>
      <c r="C383" s="351"/>
      <c r="D383" s="120"/>
      <c r="E383" s="122"/>
      <c r="F383" s="120"/>
      <c r="G383" s="122"/>
      <c r="H383" s="120"/>
      <c r="I383" s="209"/>
      <c r="J383" s="145" t="s">
        <v>661</v>
      </c>
      <c r="K383" s="125" t="s">
        <v>619</v>
      </c>
      <c r="L383" s="119" t="s">
        <v>350</v>
      </c>
      <c r="M383" s="136">
        <v>367</v>
      </c>
      <c r="N383" s="136">
        <v>367</v>
      </c>
      <c r="O383" s="103">
        <f t="shared" si="66"/>
        <v>100</v>
      </c>
      <c r="P383" s="120"/>
      <c r="Q383" s="125"/>
    </row>
    <row r="384" spans="1:17" ht="63">
      <c r="A384" s="351"/>
      <c r="B384" s="351"/>
      <c r="C384" s="351"/>
      <c r="D384" s="120"/>
      <c r="E384" s="122"/>
      <c r="F384" s="120"/>
      <c r="G384" s="122"/>
      <c r="H384" s="120"/>
      <c r="I384" s="209"/>
      <c r="J384" s="145" t="s">
        <v>662</v>
      </c>
      <c r="K384" s="125" t="s">
        <v>621</v>
      </c>
      <c r="L384" s="119" t="s">
        <v>350</v>
      </c>
      <c r="M384" s="136">
        <v>5449</v>
      </c>
      <c r="N384" s="136">
        <v>5449</v>
      </c>
      <c r="O384" s="103">
        <f t="shared" si="66"/>
        <v>100</v>
      </c>
      <c r="P384" s="120"/>
      <c r="Q384" s="120"/>
    </row>
    <row r="385" spans="1:17" ht="94.5">
      <c r="A385" s="351"/>
      <c r="B385" s="351"/>
      <c r="C385" s="351"/>
      <c r="D385" s="120"/>
      <c r="E385" s="122"/>
      <c r="F385" s="120"/>
      <c r="G385" s="122"/>
      <c r="H385" s="120"/>
      <c r="I385" s="209"/>
      <c r="J385" s="145" t="s">
        <v>663</v>
      </c>
      <c r="K385" s="125" t="s">
        <v>623</v>
      </c>
      <c r="L385" s="119" t="s">
        <v>350</v>
      </c>
      <c r="M385" s="136">
        <v>2931</v>
      </c>
      <c r="N385" s="136">
        <v>2931</v>
      </c>
      <c r="O385" s="103">
        <f t="shared" si="66"/>
        <v>100</v>
      </c>
      <c r="P385" s="120"/>
      <c r="Q385" s="120"/>
    </row>
    <row r="386" spans="1:17" ht="204.75">
      <c r="A386" s="351"/>
      <c r="B386" s="351"/>
      <c r="C386" s="351"/>
      <c r="D386" s="120"/>
      <c r="E386" s="122"/>
      <c r="F386" s="120"/>
      <c r="G386" s="122"/>
      <c r="H386" s="120"/>
      <c r="I386" s="209"/>
      <c r="J386" s="145" t="s">
        <v>664</v>
      </c>
      <c r="K386" s="125" t="s">
        <v>625</v>
      </c>
      <c r="L386" s="119" t="s">
        <v>350</v>
      </c>
      <c r="M386" s="136">
        <v>20</v>
      </c>
      <c r="N386" s="136">
        <v>20</v>
      </c>
      <c r="O386" s="103">
        <f>IF(N386/M386&gt;=1,100)</f>
        <v>100</v>
      </c>
      <c r="P386" s="120"/>
      <c r="Q386" s="84"/>
    </row>
    <row r="387" spans="1:17" ht="126">
      <c r="A387" s="351"/>
      <c r="B387" s="351"/>
      <c r="C387" s="351"/>
      <c r="D387" s="120"/>
      <c r="E387" s="122"/>
      <c r="F387" s="120"/>
      <c r="G387" s="122"/>
      <c r="H387" s="120"/>
      <c r="I387" s="209"/>
      <c r="J387" s="145" t="s">
        <v>665</v>
      </c>
      <c r="K387" s="125" t="s">
        <v>627</v>
      </c>
      <c r="L387" s="119" t="s">
        <v>350</v>
      </c>
      <c r="M387" s="136">
        <v>119200</v>
      </c>
      <c r="N387" s="136">
        <v>119200</v>
      </c>
      <c r="O387" s="103">
        <f>IF(N387/M387&gt;=1,100)</f>
        <v>100</v>
      </c>
      <c r="P387" s="120"/>
      <c r="Q387" s="91"/>
    </row>
    <row r="388" spans="1:17" ht="236.25">
      <c r="A388" s="351"/>
      <c r="B388" s="351"/>
      <c r="C388" s="351"/>
      <c r="D388" s="120"/>
      <c r="E388" s="122"/>
      <c r="F388" s="120"/>
      <c r="G388" s="122"/>
      <c r="H388" s="120"/>
      <c r="I388" s="209"/>
      <c r="J388" s="145" t="s">
        <v>666</v>
      </c>
      <c r="K388" s="125" t="s">
        <v>646</v>
      </c>
      <c r="L388" s="119" t="s">
        <v>350</v>
      </c>
      <c r="M388" s="136">
        <v>7100</v>
      </c>
      <c r="N388" s="136">
        <v>7108</v>
      </c>
      <c r="O388" s="103">
        <f>IF(N388/M388&gt;=1,100)</f>
        <v>100</v>
      </c>
      <c r="P388" s="120"/>
      <c r="Q388" s="120"/>
    </row>
    <row r="389" spans="1:17" ht="94.5">
      <c r="A389" s="351"/>
      <c r="B389" s="351"/>
      <c r="C389" s="351"/>
      <c r="D389" s="120"/>
      <c r="E389" s="122"/>
      <c r="F389" s="120"/>
      <c r="G389" s="122"/>
      <c r="H389" s="120"/>
      <c r="I389" s="209"/>
      <c r="J389" s="145" t="s">
        <v>667</v>
      </c>
      <c r="K389" s="125" t="s">
        <v>631</v>
      </c>
      <c r="L389" s="119" t="s">
        <v>350</v>
      </c>
      <c r="M389" s="136">
        <v>17890</v>
      </c>
      <c r="N389" s="136">
        <v>17890</v>
      </c>
      <c r="O389" s="103">
        <f>IF(N389/M389&gt;=1,100)</f>
        <v>100</v>
      </c>
      <c r="P389" s="120"/>
      <c r="Q389" s="120"/>
    </row>
    <row r="390" spans="1:17" ht="110.25">
      <c r="A390" s="345"/>
      <c r="B390" s="345"/>
      <c r="C390" s="345"/>
      <c r="D390" s="126"/>
      <c r="E390" s="129"/>
      <c r="F390" s="126"/>
      <c r="G390" s="129"/>
      <c r="H390" s="126"/>
      <c r="I390" s="211"/>
      <c r="J390" s="145" t="s">
        <v>668</v>
      </c>
      <c r="K390" s="125" t="s">
        <v>633</v>
      </c>
      <c r="L390" s="119" t="s">
        <v>446</v>
      </c>
      <c r="M390" s="136">
        <v>215816</v>
      </c>
      <c r="N390" s="136">
        <v>215816</v>
      </c>
      <c r="O390" s="103">
        <f t="shared" si="66"/>
        <v>100</v>
      </c>
      <c r="P390" s="126"/>
      <c r="Q390" s="84"/>
    </row>
    <row r="391" spans="1:17" ht="63">
      <c r="A391" s="377" t="s">
        <v>307</v>
      </c>
      <c r="B391" s="365" t="s">
        <v>748</v>
      </c>
      <c r="C391" s="377" t="s">
        <v>749</v>
      </c>
      <c r="D391" s="116" t="s">
        <v>470</v>
      </c>
      <c r="E391" s="101">
        <v>1703683.1</v>
      </c>
      <c r="F391" s="101">
        <v>1697760.8</v>
      </c>
      <c r="G391" s="84" t="s">
        <v>208</v>
      </c>
      <c r="H391" s="101">
        <f>F391/E391*100</f>
        <v>99.652382535226181</v>
      </c>
      <c r="I391" s="379"/>
      <c r="J391" s="380"/>
      <c r="K391" s="380"/>
      <c r="L391" s="380"/>
      <c r="M391" s="380"/>
      <c r="N391" s="380"/>
      <c r="O391" s="380"/>
      <c r="P391" s="380"/>
      <c r="Q391" s="381"/>
    </row>
    <row r="392" spans="1:17" ht="110.25">
      <c r="A392" s="378"/>
      <c r="B392" s="365"/>
      <c r="C392" s="378"/>
      <c r="D392" s="141" t="s">
        <v>605</v>
      </c>
      <c r="E392" s="101">
        <v>78598</v>
      </c>
      <c r="F392" s="101">
        <v>78598</v>
      </c>
      <c r="G392" s="90" t="s">
        <v>208</v>
      </c>
      <c r="H392" s="101">
        <f>F392/E392*100</f>
        <v>100</v>
      </c>
      <c r="I392" s="211"/>
      <c r="J392" s="145" t="s">
        <v>750</v>
      </c>
      <c r="K392" s="125" t="s">
        <v>751</v>
      </c>
      <c r="L392" s="119" t="s">
        <v>135</v>
      </c>
      <c r="M392" s="142">
        <v>869.4</v>
      </c>
      <c r="N392" s="142">
        <v>869.4</v>
      </c>
      <c r="O392" s="103">
        <f t="shared" ref="O392:O403" si="67">N392/M392*100</f>
        <v>100</v>
      </c>
      <c r="P392" s="87">
        <f>SUM(O392:O403)/12</f>
        <v>100.0014935064935</v>
      </c>
      <c r="Q392" s="91"/>
    </row>
    <row r="393" spans="1:17" ht="110.25">
      <c r="A393" s="378"/>
      <c r="B393" s="365"/>
      <c r="C393" s="378"/>
      <c r="D393" s="141" t="s">
        <v>635</v>
      </c>
      <c r="E393" s="101">
        <v>63751</v>
      </c>
      <c r="F393" s="101">
        <v>63750.9</v>
      </c>
      <c r="G393" s="90" t="s">
        <v>208</v>
      </c>
      <c r="H393" s="101">
        <f t="shared" ref="H393:H410" si="68">F393/E393*100</f>
        <v>99.999843139715466</v>
      </c>
      <c r="I393" s="213"/>
      <c r="J393" s="145" t="s">
        <v>752</v>
      </c>
      <c r="K393" s="125" t="s">
        <v>751</v>
      </c>
      <c r="L393" s="119" t="s">
        <v>135</v>
      </c>
      <c r="M393" s="131">
        <v>1618.9</v>
      </c>
      <c r="N393" s="131">
        <v>1618.9</v>
      </c>
      <c r="O393" s="103">
        <f t="shared" si="67"/>
        <v>100</v>
      </c>
      <c r="P393" s="120"/>
      <c r="Q393" s="91"/>
    </row>
    <row r="394" spans="1:17" ht="110.25">
      <c r="A394" s="378"/>
      <c r="B394" s="365"/>
      <c r="C394" s="378"/>
      <c r="D394" s="141" t="s">
        <v>652</v>
      </c>
      <c r="E394" s="101">
        <v>202029</v>
      </c>
      <c r="F394" s="101">
        <v>201587.7</v>
      </c>
      <c r="G394" s="90" t="s">
        <v>208</v>
      </c>
      <c r="H394" s="101">
        <f t="shared" si="68"/>
        <v>99.781566012800155</v>
      </c>
      <c r="I394" s="213" t="s">
        <v>753</v>
      </c>
      <c r="J394" s="145" t="s">
        <v>754</v>
      </c>
      <c r="K394" s="125" t="s">
        <v>751</v>
      </c>
      <c r="L394" s="119" t="s">
        <v>135</v>
      </c>
      <c r="M394" s="131">
        <v>4336.2</v>
      </c>
      <c r="N394" s="131">
        <v>4336.2</v>
      </c>
      <c r="O394" s="103">
        <f t="shared" si="67"/>
        <v>100</v>
      </c>
      <c r="P394" s="120"/>
      <c r="Q394" s="91"/>
    </row>
    <row r="395" spans="1:17" ht="110.25">
      <c r="A395" s="378"/>
      <c r="B395" s="365"/>
      <c r="C395" s="378"/>
      <c r="D395" s="141" t="s">
        <v>656</v>
      </c>
      <c r="E395" s="101">
        <v>152099.4</v>
      </c>
      <c r="F395" s="101">
        <v>152099.4</v>
      </c>
      <c r="G395" s="90" t="s">
        <v>208</v>
      </c>
      <c r="H395" s="101">
        <f t="shared" si="68"/>
        <v>100</v>
      </c>
      <c r="I395" s="211"/>
      <c r="J395" s="145" t="s">
        <v>755</v>
      </c>
      <c r="K395" s="125" t="s">
        <v>751</v>
      </c>
      <c r="L395" s="119" t="s">
        <v>135</v>
      </c>
      <c r="M395" s="131">
        <v>5419.3</v>
      </c>
      <c r="N395" s="131">
        <v>5419.3</v>
      </c>
      <c r="O395" s="103">
        <f t="shared" si="67"/>
        <v>100</v>
      </c>
      <c r="P395" s="120"/>
      <c r="Q395" s="91"/>
    </row>
    <row r="396" spans="1:17" ht="110.25">
      <c r="A396" s="378"/>
      <c r="B396" s="365"/>
      <c r="C396" s="378"/>
      <c r="D396" s="141" t="s">
        <v>658</v>
      </c>
      <c r="E396" s="101">
        <v>120882.4</v>
      </c>
      <c r="F396" s="101">
        <v>116250.2</v>
      </c>
      <c r="G396" s="90" t="s">
        <v>208</v>
      </c>
      <c r="H396" s="101">
        <f t="shared" si="68"/>
        <v>96.168011224131888</v>
      </c>
      <c r="I396" s="84" t="s">
        <v>756</v>
      </c>
      <c r="J396" s="145" t="s">
        <v>757</v>
      </c>
      <c r="K396" s="125" t="s">
        <v>751</v>
      </c>
      <c r="L396" s="119" t="s">
        <v>135</v>
      </c>
      <c r="M396" s="142">
        <v>4241.3</v>
      </c>
      <c r="N396" s="142">
        <v>4241.3</v>
      </c>
      <c r="O396" s="103">
        <f t="shared" si="67"/>
        <v>100</v>
      </c>
      <c r="P396" s="120"/>
      <c r="Q396" s="91"/>
    </row>
    <row r="397" spans="1:17" ht="110.25">
      <c r="A397" s="378"/>
      <c r="B397" s="365"/>
      <c r="C397" s="378"/>
      <c r="D397" s="141" t="s">
        <v>758</v>
      </c>
      <c r="E397" s="101">
        <v>150767.29999999999</v>
      </c>
      <c r="F397" s="101">
        <v>150767.29999999999</v>
      </c>
      <c r="G397" s="90" t="s">
        <v>208</v>
      </c>
      <c r="H397" s="101">
        <f t="shared" si="68"/>
        <v>100</v>
      </c>
      <c r="I397" s="91"/>
      <c r="J397" s="145" t="s">
        <v>759</v>
      </c>
      <c r="K397" s="125" t="s">
        <v>751</v>
      </c>
      <c r="L397" s="119" t="s">
        <v>135</v>
      </c>
      <c r="M397" s="142">
        <v>4039.3</v>
      </c>
      <c r="N397" s="142">
        <v>4039.3</v>
      </c>
      <c r="O397" s="103">
        <f>N397/M397*100</f>
        <v>100</v>
      </c>
      <c r="P397" s="120"/>
      <c r="Q397" s="125"/>
    </row>
    <row r="398" spans="1:17" ht="110.25">
      <c r="A398" s="378"/>
      <c r="B398" s="365"/>
      <c r="C398" s="378"/>
      <c r="D398" s="141" t="s">
        <v>760</v>
      </c>
      <c r="E398" s="101">
        <v>167993.7</v>
      </c>
      <c r="F398" s="101">
        <v>167993.7</v>
      </c>
      <c r="G398" s="90" t="s">
        <v>208</v>
      </c>
      <c r="H398" s="101">
        <f t="shared" si="68"/>
        <v>100</v>
      </c>
      <c r="I398" s="211"/>
      <c r="J398" s="145" t="s">
        <v>761</v>
      </c>
      <c r="K398" s="125" t="s">
        <v>751</v>
      </c>
      <c r="L398" s="119" t="s">
        <v>135</v>
      </c>
      <c r="M398" s="142">
        <v>6057.1</v>
      </c>
      <c r="N398" s="142">
        <v>6057.1</v>
      </c>
      <c r="O398" s="103">
        <f t="shared" si="67"/>
        <v>100</v>
      </c>
      <c r="P398" s="120"/>
      <c r="Q398" s="91"/>
    </row>
    <row r="399" spans="1:17" ht="110.25">
      <c r="A399" s="378"/>
      <c r="B399" s="365"/>
      <c r="C399" s="378"/>
      <c r="D399" s="141" t="s">
        <v>762</v>
      </c>
      <c r="E399" s="101">
        <v>81279.5</v>
      </c>
      <c r="F399" s="101">
        <v>81279.5</v>
      </c>
      <c r="G399" s="90" t="s">
        <v>208</v>
      </c>
      <c r="H399" s="101">
        <f t="shared" si="68"/>
        <v>100</v>
      </c>
      <c r="I399" s="211"/>
      <c r="J399" s="145" t="s">
        <v>763</v>
      </c>
      <c r="K399" s="125" t="s">
        <v>751</v>
      </c>
      <c r="L399" s="119" t="s">
        <v>135</v>
      </c>
      <c r="M399" s="142">
        <v>3127.4</v>
      </c>
      <c r="N399" s="142">
        <v>3127.4</v>
      </c>
      <c r="O399" s="103">
        <f t="shared" si="67"/>
        <v>100</v>
      </c>
      <c r="P399" s="120"/>
      <c r="Q399" s="91"/>
    </row>
    <row r="400" spans="1:17" ht="110.25">
      <c r="A400" s="378"/>
      <c r="B400" s="365"/>
      <c r="C400" s="378"/>
      <c r="D400" s="141" t="s">
        <v>764</v>
      </c>
      <c r="E400" s="101">
        <v>232793.3</v>
      </c>
      <c r="F400" s="101">
        <v>232793.2</v>
      </c>
      <c r="G400" s="90" t="s">
        <v>208</v>
      </c>
      <c r="H400" s="101">
        <f t="shared" si="68"/>
        <v>99.999957043437263</v>
      </c>
      <c r="I400" s="211"/>
      <c r="J400" s="145" t="s">
        <v>765</v>
      </c>
      <c r="K400" s="125" t="s">
        <v>751</v>
      </c>
      <c r="L400" s="119" t="s">
        <v>135</v>
      </c>
      <c r="M400" s="142">
        <v>5205.2</v>
      </c>
      <c r="N400" s="142">
        <v>5205.2</v>
      </c>
      <c r="O400" s="103">
        <f t="shared" si="67"/>
        <v>100</v>
      </c>
      <c r="P400" s="120"/>
      <c r="Q400" s="91"/>
    </row>
    <row r="401" spans="1:17" ht="110.25">
      <c r="A401" s="378"/>
      <c r="B401" s="365"/>
      <c r="C401" s="378"/>
      <c r="D401" s="141" t="s">
        <v>766</v>
      </c>
      <c r="E401" s="101">
        <v>175441.8</v>
      </c>
      <c r="F401" s="101">
        <v>175441.8</v>
      </c>
      <c r="G401" s="90" t="s">
        <v>208</v>
      </c>
      <c r="H401" s="101">
        <f t="shared" si="68"/>
        <v>100</v>
      </c>
      <c r="I401" s="211"/>
      <c r="J401" s="145" t="s">
        <v>767</v>
      </c>
      <c r="K401" s="125" t="s">
        <v>751</v>
      </c>
      <c r="L401" s="119" t="s">
        <v>135</v>
      </c>
      <c r="M401" s="142">
        <v>5290.7</v>
      </c>
      <c r="N401" s="142">
        <v>5290.7</v>
      </c>
      <c r="O401" s="103">
        <f t="shared" si="67"/>
        <v>100</v>
      </c>
      <c r="P401" s="120"/>
      <c r="Q401" s="91"/>
    </row>
    <row r="402" spans="1:17" ht="110.25">
      <c r="A402" s="378"/>
      <c r="B402" s="365"/>
      <c r="C402" s="378"/>
      <c r="D402" s="141" t="s">
        <v>768</v>
      </c>
      <c r="E402" s="101">
        <v>150479.20000000001</v>
      </c>
      <c r="F402" s="101">
        <v>150479.1</v>
      </c>
      <c r="G402" s="90" t="s">
        <v>208</v>
      </c>
      <c r="H402" s="101">
        <f t="shared" si="68"/>
        <v>99.999933545632885</v>
      </c>
      <c r="I402" s="211"/>
      <c r="J402" s="145" t="s">
        <v>769</v>
      </c>
      <c r="K402" s="125" t="s">
        <v>751</v>
      </c>
      <c r="L402" s="119" t="s">
        <v>135</v>
      </c>
      <c r="M402" s="142">
        <v>3967.7</v>
      </c>
      <c r="N402" s="142">
        <v>3967.7</v>
      </c>
      <c r="O402" s="103">
        <f t="shared" si="67"/>
        <v>100</v>
      </c>
      <c r="P402" s="120"/>
      <c r="Q402" s="145"/>
    </row>
    <row r="403" spans="1:17" ht="110.25">
      <c r="A403" s="378"/>
      <c r="B403" s="365"/>
      <c r="C403" s="378"/>
      <c r="D403" s="141" t="s">
        <v>770</v>
      </c>
      <c r="E403" s="98">
        <v>127568.5</v>
      </c>
      <c r="F403" s="98">
        <v>126720</v>
      </c>
      <c r="G403" s="105" t="s">
        <v>208</v>
      </c>
      <c r="H403" s="98">
        <f t="shared" si="68"/>
        <v>99.334867149805788</v>
      </c>
      <c r="I403" s="212" t="s">
        <v>771</v>
      </c>
      <c r="J403" s="145" t="s">
        <v>772</v>
      </c>
      <c r="K403" s="125" t="s">
        <v>751</v>
      </c>
      <c r="L403" s="119" t="s">
        <v>135</v>
      </c>
      <c r="M403" s="142">
        <v>1540</v>
      </c>
      <c r="N403" s="142">
        <v>1540.2760000000001</v>
      </c>
      <c r="O403" s="103">
        <f t="shared" si="67"/>
        <v>100.01792207792208</v>
      </c>
      <c r="P403" s="120"/>
      <c r="Q403" s="91"/>
    </row>
    <row r="404" spans="1:17" ht="63">
      <c r="A404" s="374" t="s">
        <v>773</v>
      </c>
      <c r="B404" s="268" t="s">
        <v>774</v>
      </c>
      <c r="C404" s="344" t="s">
        <v>775</v>
      </c>
      <c r="D404" s="141" t="s">
        <v>470</v>
      </c>
      <c r="E404" s="98">
        <v>1076402.5</v>
      </c>
      <c r="F404" s="98">
        <v>1048031.3</v>
      </c>
      <c r="G404" s="105" t="s">
        <v>208</v>
      </c>
      <c r="H404" s="143">
        <f t="shared" si="68"/>
        <v>97.364257329391194</v>
      </c>
      <c r="I404" s="354"/>
      <c r="J404" s="355"/>
      <c r="K404" s="355"/>
      <c r="L404" s="355"/>
      <c r="M404" s="355"/>
      <c r="N404" s="355"/>
      <c r="O404" s="355"/>
      <c r="P404" s="355"/>
      <c r="Q404" s="356"/>
    </row>
    <row r="405" spans="1:17" ht="126">
      <c r="A405" s="375"/>
      <c r="B405" s="269"/>
      <c r="C405" s="352"/>
      <c r="D405" s="141" t="s">
        <v>670</v>
      </c>
      <c r="E405" s="98">
        <v>468158.2</v>
      </c>
      <c r="F405" s="98">
        <v>450234.1</v>
      </c>
      <c r="G405" s="105" t="s">
        <v>208</v>
      </c>
      <c r="H405" s="143">
        <f t="shared" si="68"/>
        <v>96.171358314347572</v>
      </c>
      <c r="I405" s="84" t="s">
        <v>776</v>
      </c>
      <c r="J405" s="145" t="s">
        <v>750</v>
      </c>
      <c r="K405" s="125" t="s">
        <v>751</v>
      </c>
      <c r="L405" s="119" t="s">
        <v>135</v>
      </c>
      <c r="M405" s="131">
        <v>24089.9</v>
      </c>
      <c r="N405" s="131">
        <v>24089.9</v>
      </c>
      <c r="O405" s="103">
        <f t="shared" ref="O405:O409" si="69">N405/M405*100</f>
        <v>100</v>
      </c>
      <c r="P405" s="87">
        <f>SUM(O405:O410)/6</f>
        <v>100</v>
      </c>
      <c r="Q405" s="145"/>
    </row>
    <row r="406" spans="1:17" ht="110.25">
      <c r="A406" s="375"/>
      <c r="B406" s="269"/>
      <c r="C406" s="351"/>
      <c r="D406" s="141" t="s">
        <v>777</v>
      </c>
      <c r="E406" s="98">
        <v>40619.199999999997</v>
      </c>
      <c r="F406" s="98">
        <v>40619.199999999997</v>
      </c>
      <c r="G406" s="105" t="s">
        <v>208</v>
      </c>
      <c r="H406" s="143">
        <f t="shared" si="68"/>
        <v>100</v>
      </c>
      <c r="I406" s="84"/>
      <c r="J406" s="145" t="s">
        <v>752</v>
      </c>
      <c r="K406" s="125" t="s">
        <v>751</v>
      </c>
      <c r="L406" s="119" t="s">
        <v>135</v>
      </c>
      <c r="M406" s="131">
        <v>1053.8</v>
      </c>
      <c r="N406" s="131">
        <v>1053.8</v>
      </c>
      <c r="O406" s="103">
        <f t="shared" si="69"/>
        <v>100</v>
      </c>
      <c r="P406" s="120"/>
      <c r="Q406" s="91"/>
    </row>
    <row r="407" spans="1:17" ht="110.25">
      <c r="A407" s="375"/>
      <c r="B407" s="269"/>
      <c r="C407" s="351"/>
      <c r="D407" s="141" t="s">
        <v>778</v>
      </c>
      <c r="E407" s="98">
        <v>157203</v>
      </c>
      <c r="F407" s="98">
        <v>157202.5</v>
      </c>
      <c r="G407" s="105" t="s">
        <v>208</v>
      </c>
      <c r="H407" s="143">
        <f t="shared" si="68"/>
        <v>99.999681939912094</v>
      </c>
      <c r="I407" s="84"/>
      <c r="J407" s="145" t="s">
        <v>754</v>
      </c>
      <c r="K407" s="125" t="s">
        <v>751</v>
      </c>
      <c r="L407" s="119" t="s">
        <v>135</v>
      </c>
      <c r="M407" s="131">
        <v>5941.5</v>
      </c>
      <c r="N407" s="131">
        <v>5941.5</v>
      </c>
      <c r="O407" s="103">
        <f t="shared" si="69"/>
        <v>100</v>
      </c>
      <c r="P407" s="120"/>
      <c r="Q407" s="91"/>
    </row>
    <row r="408" spans="1:17" ht="110.25">
      <c r="A408" s="375"/>
      <c r="B408" s="269"/>
      <c r="C408" s="351"/>
      <c r="D408" s="141" t="s">
        <v>779</v>
      </c>
      <c r="E408" s="98">
        <v>107288.6</v>
      </c>
      <c r="F408" s="98">
        <v>97738.5</v>
      </c>
      <c r="G408" s="105" t="s">
        <v>208</v>
      </c>
      <c r="H408" s="143">
        <f t="shared" si="68"/>
        <v>91.098681500178031</v>
      </c>
      <c r="I408" s="84" t="s">
        <v>780</v>
      </c>
      <c r="J408" s="145" t="s">
        <v>755</v>
      </c>
      <c r="K408" s="125" t="s">
        <v>751</v>
      </c>
      <c r="L408" s="119" t="s">
        <v>135</v>
      </c>
      <c r="M408" s="142">
        <v>955.9</v>
      </c>
      <c r="N408" s="142">
        <v>955.9</v>
      </c>
      <c r="O408" s="103">
        <f t="shared" si="69"/>
        <v>100</v>
      </c>
      <c r="P408" s="120"/>
      <c r="Q408" s="91"/>
    </row>
    <row r="409" spans="1:17" ht="110.25">
      <c r="A409" s="375"/>
      <c r="B409" s="269"/>
      <c r="C409" s="351"/>
      <c r="D409" s="141" t="s">
        <v>781</v>
      </c>
      <c r="E409" s="98">
        <v>133337.9</v>
      </c>
      <c r="F409" s="98">
        <v>133337.9</v>
      </c>
      <c r="G409" s="105" t="s">
        <v>208</v>
      </c>
      <c r="H409" s="143">
        <f t="shared" si="68"/>
        <v>100</v>
      </c>
      <c r="I409" s="162"/>
      <c r="J409" s="145" t="s">
        <v>757</v>
      </c>
      <c r="K409" s="125" t="s">
        <v>751</v>
      </c>
      <c r="L409" s="119" t="s">
        <v>135</v>
      </c>
      <c r="M409" s="142">
        <v>4079.6</v>
      </c>
      <c r="N409" s="142">
        <v>4079.6</v>
      </c>
      <c r="O409" s="103">
        <f t="shared" si="69"/>
        <v>100</v>
      </c>
      <c r="P409" s="120"/>
      <c r="Q409" s="91"/>
    </row>
    <row r="410" spans="1:17" ht="110.25">
      <c r="A410" s="376"/>
      <c r="B410" s="270"/>
      <c r="C410" s="345"/>
      <c r="D410" s="141" t="s">
        <v>782</v>
      </c>
      <c r="E410" s="98">
        <v>169795.6</v>
      </c>
      <c r="F410" s="98">
        <v>168899.1</v>
      </c>
      <c r="G410" s="105" t="s">
        <v>208</v>
      </c>
      <c r="H410" s="143">
        <f t="shared" si="68"/>
        <v>99.472012231176777</v>
      </c>
      <c r="I410" s="84" t="s">
        <v>783</v>
      </c>
      <c r="J410" s="141" t="s">
        <v>759</v>
      </c>
      <c r="K410" s="125" t="s">
        <v>751</v>
      </c>
      <c r="L410" s="119" t="s">
        <v>135</v>
      </c>
      <c r="M410" s="142">
        <v>4823.8</v>
      </c>
      <c r="N410" s="142">
        <v>4823.8</v>
      </c>
      <c r="O410" s="103">
        <f>N410/M410*100</f>
        <v>100</v>
      </c>
      <c r="P410" s="126"/>
      <c r="Q410" s="125"/>
    </row>
    <row r="411" spans="1:17" ht="78.75">
      <c r="A411" s="225" t="s">
        <v>310</v>
      </c>
      <c r="B411" s="84" t="s">
        <v>784</v>
      </c>
      <c r="C411" s="109" t="s">
        <v>785</v>
      </c>
      <c r="D411" s="116" t="s">
        <v>470</v>
      </c>
      <c r="E411" s="142">
        <v>102456.8</v>
      </c>
      <c r="F411" s="98">
        <v>99722.4</v>
      </c>
      <c r="G411" s="116" t="s">
        <v>208</v>
      </c>
      <c r="H411" s="98">
        <f>F411/E411*100</f>
        <v>97.331167867823311</v>
      </c>
      <c r="I411" s="382"/>
      <c r="J411" s="365"/>
      <c r="K411" s="365"/>
      <c r="L411" s="365"/>
      <c r="M411" s="365"/>
      <c r="N411" s="365"/>
      <c r="O411" s="365"/>
      <c r="P411" s="365"/>
      <c r="Q411" s="365"/>
    </row>
    <row r="412" spans="1:17" ht="110.25">
      <c r="A412" s="114" t="s">
        <v>786</v>
      </c>
      <c r="B412" s="268" t="s">
        <v>784</v>
      </c>
      <c r="C412" s="344" t="s">
        <v>785</v>
      </c>
      <c r="D412" s="149" t="s">
        <v>605</v>
      </c>
      <c r="E412" s="144">
        <v>800</v>
      </c>
      <c r="F412" s="101">
        <v>800</v>
      </c>
      <c r="G412" s="105" t="s">
        <v>208</v>
      </c>
      <c r="H412" s="101">
        <f>F412/E412*100</f>
        <v>100</v>
      </c>
      <c r="I412" s="199"/>
      <c r="J412" s="125" t="s">
        <v>787</v>
      </c>
      <c r="K412" s="125" t="s">
        <v>788</v>
      </c>
      <c r="L412" s="119" t="s">
        <v>350</v>
      </c>
      <c r="M412" s="142">
        <v>5</v>
      </c>
      <c r="N412" s="142">
        <v>8</v>
      </c>
      <c r="O412" s="103">
        <f>IF(N412/M412&gt;=1,100)</f>
        <v>100</v>
      </c>
      <c r="P412" s="103">
        <f>O412</f>
        <v>100</v>
      </c>
      <c r="Q412" s="84"/>
    </row>
    <row r="413" spans="1:17" ht="94.5">
      <c r="A413" s="343" t="s">
        <v>789</v>
      </c>
      <c r="B413" s="269"/>
      <c r="C413" s="352"/>
      <c r="D413" s="371" t="s">
        <v>635</v>
      </c>
      <c r="E413" s="384">
        <v>4231.3</v>
      </c>
      <c r="F413" s="361">
        <v>4231.2</v>
      </c>
      <c r="G413" s="268" t="s">
        <v>208</v>
      </c>
      <c r="H413" s="361">
        <f>F413/E413*100</f>
        <v>99.99763666012808</v>
      </c>
      <c r="I413" s="343"/>
      <c r="J413" s="125" t="s">
        <v>790</v>
      </c>
      <c r="K413" s="125" t="s">
        <v>791</v>
      </c>
      <c r="L413" s="119" t="s">
        <v>517</v>
      </c>
      <c r="M413" s="142">
        <v>329.79</v>
      </c>
      <c r="N413" s="142">
        <v>329.79</v>
      </c>
      <c r="O413" s="103">
        <f t="shared" ref="O413:O414" si="70">N413/M413*100</f>
        <v>100</v>
      </c>
      <c r="P413" s="349">
        <f>(O413+O414)/2</f>
        <v>100</v>
      </c>
      <c r="Q413" s="84"/>
    </row>
    <row r="414" spans="1:17" ht="110.25">
      <c r="A414" s="383"/>
      <c r="B414" s="269"/>
      <c r="C414" s="352"/>
      <c r="D414" s="372"/>
      <c r="E414" s="385"/>
      <c r="F414" s="362"/>
      <c r="G414" s="270"/>
      <c r="H414" s="362"/>
      <c r="I414" s="383"/>
      <c r="J414" s="125" t="s">
        <v>787</v>
      </c>
      <c r="K414" s="125" t="s">
        <v>792</v>
      </c>
      <c r="L414" s="119" t="s">
        <v>517</v>
      </c>
      <c r="M414" s="142">
        <v>5467.37</v>
      </c>
      <c r="N414" s="142">
        <v>5467.37</v>
      </c>
      <c r="O414" s="103">
        <f t="shared" si="70"/>
        <v>100</v>
      </c>
      <c r="P414" s="350"/>
      <c r="Q414" s="84"/>
    </row>
    <row r="415" spans="1:17" ht="110.25">
      <c r="A415" s="343" t="s">
        <v>793</v>
      </c>
      <c r="B415" s="269"/>
      <c r="C415" s="352"/>
      <c r="D415" s="371" t="s">
        <v>652</v>
      </c>
      <c r="E415" s="384">
        <v>3652.2</v>
      </c>
      <c r="F415" s="361">
        <v>3598.7</v>
      </c>
      <c r="G415" s="268" t="s">
        <v>208</v>
      </c>
      <c r="H415" s="361">
        <f>F415/E415*100</f>
        <v>98.535129510979687</v>
      </c>
      <c r="I415" s="384" t="s">
        <v>606</v>
      </c>
      <c r="J415" s="125" t="s">
        <v>794</v>
      </c>
      <c r="K415" s="125" t="s">
        <v>795</v>
      </c>
      <c r="L415" s="142" t="s">
        <v>350</v>
      </c>
      <c r="M415" s="142">
        <v>6</v>
      </c>
      <c r="N415" s="142">
        <v>6</v>
      </c>
      <c r="O415" s="103">
        <f>N415/M415*100</f>
        <v>100</v>
      </c>
      <c r="P415" s="349">
        <f>(O415+O416)/2</f>
        <v>100</v>
      </c>
      <c r="Q415" s="84"/>
    </row>
    <row r="416" spans="1:17" ht="94.5">
      <c r="A416" s="383"/>
      <c r="B416" s="269"/>
      <c r="C416" s="352"/>
      <c r="D416" s="372"/>
      <c r="E416" s="385"/>
      <c r="F416" s="362"/>
      <c r="G416" s="270"/>
      <c r="H416" s="362"/>
      <c r="I416" s="385"/>
      <c r="J416" s="125" t="s">
        <v>790</v>
      </c>
      <c r="K416" s="125" t="s">
        <v>796</v>
      </c>
      <c r="L416" s="142" t="s">
        <v>517</v>
      </c>
      <c r="M416" s="142">
        <v>198.22</v>
      </c>
      <c r="N416" s="142">
        <v>198.22</v>
      </c>
      <c r="O416" s="103">
        <f>N416/M416*100</f>
        <v>100</v>
      </c>
      <c r="P416" s="350"/>
      <c r="Q416" s="84"/>
    </row>
    <row r="417" spans="1:17" ht="94.5">
      <c r="A417" s="114" t="s">
        <v>797</v>
      </c>
      <c r="B417" s="269"/>
      <c r="C417" s="352"/>
      <c r="D417" s="149" t="s">
        <v>656</v>
      </c>
      <c r="E417" s="144">
        <v>12419.8</v>
      </c>
      <c r="F417" s="101">
        <v>12419.8</v>
      </c>
      <c r="G417" s="105" t="s">
        <v>208</v>
      </c>
      <c r="H417" s="101">
        <f t="shared" ref="H417:H431" si="71">F417/E417*100</f>
        <v>100</v>
      </c>
      <c r="I417" s="116"/>
      <c r="J417" s="142" t="s">
        <v>790</v>
      </c>
      <c r="K417" s="142" t="s">
        <v>798</v>
      </c>
      <c r="L417" s="142" t="s">
        <v>350</v>
      </c>
      <c r="M417" s="117">
        <v>27</v>
      </c>
      <c r="N417" s="117">
        <v>27</v>
      </c>
      <c r="O417" s="103">
        <f>N417/M417*100</f>
        <v>100</v>
      </c>
      <c r="P417" s="103">
        <f t="shared" ref="P417:P431" si="72">O417</f>
        <v>100</v>
      </c>
      <c r="Q417" s="84"/>
    </row>
    <row r="418" spans="1:17" ht="94.5">
      <c r="A418" s="114" t="s">
        <v>799</v>
      </c>
      <c r="B418" s="269"/>
      <c r="C418" s="352"/>
      <c r="D418" s="149" t="s">
        <v>658</v>
      </c>
      <c r="E418" s="144">
        <v>7164.2</v>
      </c>
      <c r="F418" s="101">
        <v>7111.5</v>
      </c>
      <c r="G418" s="105" t="s">
        <v>208</v>
      </c>
      <c r="H418" s="101">
        <f t="shared" si="71"/>
        <v>99.264397978839241</v>
      </c>
      <c r="I418" s="142" t="s">
        <v>800</v>
      </c>
      <c r="J418" s="142" t="s">
        <v>790</v>
      </c>
      <c r="K418" s="142" t="s">
        <v>796</v>
      </c>
      <c r="L418" s="142" t="s">
        <v>517</v>
      </c>
      <c r="M418" s="142">
        <v>830</v>
      </c>
      <c r="N418" s="142">
        <v>830</v>
      </c>
      <c r="O418" s="103">
        <f>N418/M418*100</f>
        <v>100</v>
      </c>
      <c r="P418" s="103">
        <f t="shared" si="72"/>
        <v>100</v>
      </c>
      <c r="Q418" s="84"/>
    </row>
    <row r="419" spans="1:17" ht="94.5">
      <c r="A419" s="114" t="s">
        <v>801</v>
      </c>
      <c r="B419" s="269"/>
      <c r="C419" s="352"/>
      <c r="D419" s="149" t="s">
        <v>670</v>
      </c>
      <c r="E419" s="144">
        <v>4382.7</v>
      </c>
      <c r="F419" s="101">
        <v>4327.3999999999996</v>
      </c>
      <c r="G419" s="105" t="s">
        <v>208</v>
      </c>
      <c r="H419" s="101">
        <f t="shared" si="71"/>
        <v>98.738220731512541</v>
      </c>
      <c r="I419" s="142" t="s">
        <v>802</v>
      </c>
      <c r="J419" s="142" t="s">
        <v>790</v>
      </c>
      <c r="K419" s="142" t="s">
        <v>798</v>
      </c>
      <c r="L419" s="142" t="s">
        <v>350</v>
      </c>
      <c r="M419" s="117">
        <v>5</v>
      </c>
      <c r="N419" s="117">
        <v>9</v>
      </c>
      <c r="O419" s="103">
        <f>IF(N419/M419&gt;=1,100)</f>
        <v>100</v>
      </c>
      <c r="P419" s="103">
        <f t="shared" si="72"/>
        <v>100</v>
      </c>
      <c r="Q419" s="84"/>
    </row>
    <row r="420" spans="1:17" ht="94.5">
      <c r="A420" s="114" t="s">
        <v>803</v>
      </c>
      <c r="B420" s="269"/>
      <c r="C420" s="352"/>
      <c r="D420" s="149" t="s">
        <v>758</v>
      </c>
      <c r="E420" s="144">
        <v>2074.1999999999998</v>
      </c>
      <c r="F420" s="101">
        <v>2074.1999999999998</v>
      </c>
      <c r="G420" s="105" t="s">
        <v>208</v>
      </c>
      <c r="H420" s="101">
        <f t="shared" si="71"/>
        <v>100</v>
      </c>
      <c r="I420" s="116"/>
      <c r="J420" s="142" t="s">
        <v>790</v>
      </c>
      <c r="K420" s="142" t="s">
        <v>796</v>
      </c>
      <c r="L420" s="142" t="s">
        <v>517</v>
      </c>
      <c r="M420" s="142">
        <v>263.54000000000002</v>
      </c>
      <c r="N420" s="142">
        <v>263.54000000000002</v>
      </c>
      <c r="O420" s="103">
        <f>N420/M420*100</f>
        <v>100</v>
      </c>
      <c r="P420" s="103">
        <f t="shared" si="72"/>
        <v>100</v>
      </c>
      <c r="Q420" s="84"/>
    </row>
    <row r="421" spans="1:17" ht="94.5">
      <c r="A421" s="114" t="s">
        <v>804</v>
      </c>
      <c r="B421" s="269"/>
      <c r="C421" s="352"/>
      <c r="D421" s="149" t="s">
        <v>760</v>
      </c>
      <c r="E421" s="144">
        <v>14823.3</v>
      </c>
      <c r="F421" s="101">
        <v>14823.3</v>
      </c>
      <c r="G421" s="105" t="s">
        <v>208</v>
      </c>
      <c r="H421" s="101">
        <f t="shared" si="71"/>
        <v>100</v>
      </c>
      <c r="I421" s="116"/>
      <c r="J421" s="142" t="s">
        <v>790</v>
      </c>
      <c r="K421" s="142" t="s">
        <v>796</v>
      </c>
      <c r="L421" s="142" t="s">
        <v>517</v>
      </c>
      <c r="M421" s="142">
        <v>1287.47</v>
      </c>
      <c r="N421" s="142">
        <v>1336.08</v>
      </c>
      <c r="O421" s="103">
        <f>IF(N421/M421&gt;=1,100)</f>
        <v>100</v>
      </c>
      <c r="P421" s="103">
        <f t="shared" si="72"/>
        <v>100</v>
      </c>
      <c r="Q421" s="142" t="s">
        <v>805</v>
      </c>
    </row>
    <row r="422" spans="1:17" ht="94.5">
      <c r="A422" s="114" t="s">
        <v>806</v>
      </c>
      <c r="B422" s="269"/>
      <c r="C422" s="352"/>
      <c r="D422" s="149" t="s">
        <v>777</v>
      </c>
      <c r="E422" s="144">
        <v>319.2</v>
      </c>
      <c r="F422" s="101">
        <v>319.10000000000002</v>
      </c>
      <c r="G422" s="105" t="s">
        <v>208</v>
      </c>
      <c r="H422" s="101">
        <f t="shared" si="71"/>
        <v>99.96867167919801</v>
      </c>
      <c r="I422" s="116"/>
      <c r="J422" s="142" t="s">
        <v>790</v>
      </c>
      <c r="K422" s="142" t="s">
        <v>798</v>
      </c>
      <c r="L422" s="142" t="s">
        <v>350</v>
      </c>
      <c r="M422" s="117">
        <v>1</v>
      </c>
      <c r="N422" s="117">
        <v>1</v>
      </c>
      <c r="O422" s="103">
        <f>N422/M422*100</f>
        <v>100</v>
      </c>
      <c r="P422" s="103">
        <f t="shared" si="72"/>
        <v>100</v>
      </c>
      <c r="Q422" s="84"/>
    </row>
    <row r="423" spans="1:17" ht="94.5">
      <c r="A423" s="114" t="s">
        <v>807</v>
      </c>
      <c r="B423" s="269"/>
      <c r="C423" s="352"/>
      <c r="D423" s="149" t="s">
        <v>778</v>
      </c>
      <c r="E423" s="144">
        <v>6324.3</v>
      </c>
      <c r="F423" s="101">
        <v>6324.2</v>
      </c>
      <c r="G423" s="105" t="s">
        <v>208</v>
      </c>
      <c r="H423" s="101">
        <f t="shared" si="71"/>
        <v>99.998418797337251</v>
      </c>
      <c r="I423" s="116"/>
      <c r="J423" s="142" t="s">
        <v>790</v>
      </c>
      <c r="K423" s="142" t="s">
        <v>798</v>
      </c>
      <c r="L423" s="142" t="s">
        <v>350</v>
      </c>
      <c r="M423" s="117">
        <v>6</v>
      </c>
      <c r="N423" s="117">
        <v>7</v>
      </c>
      <c r="O423" s="103">
        <f>IF(N423/M423&gt;=1,100)</f>
        <v>100</v>
      </c>
      <c r="P423" s="103">
        <f t="shared" si="72"/>
        <v>100</v>
      </c>
      <c r="Q423" s="84"/>
    </row>
    <row r="424" spans="1:17" ht="94.5">
      <c r="A424" s="114" t="s">
        <v>808</v>
      </c>
      <c r="B424" s="269"/>
      <c r="C424" s="352"/>
      <c r="D424" s="149" t="s">
        <v>762</v>
      </c>
      <c r="E424" s="144">
        <v>10795.7</v>
      </c>
      <c r="F424" s="101">
        <v>10795.7</v>
      </c>
      <c r="G424" s="105" t="s">
        <v>208</v>
      </c>
      <c r="H424" s="101">
        <f t="shared" si="71"/>
        <v>100</v>
      </c>
      <c r="I424" s="116"/>
      <c r="J424" s="142" t="s">
        <v>790</v>
      </c>
      <c r="K424" s="142" t="s">
        <v>796</v>
      </c>
      <c r="L424" s="142" t="s">
        <v>517</v>
      </c>
      <c r="M424" s="142">
        <v>456</v>
      </c>
      <c r="N424" s="142">
        <v>595</v>
      </c>
      <c r="O424" s="103">
        <f>IF(N424/M424&gt;=1,100)</f>
        <v>100</v>
      </c>
      <c r="P424" s="103">
        <f t="shared" si="72"/>
        <v>100</v>
      </c>
      <c r="Q424" s="84"/>
    </row>
    <row r="425" spans="1:17" ht="94.5">
      <c r="A425" s="114" t="s">
        <v>809</v>
      </c>
      <c r="B425" s="269"/>
      <c r="C425" s="352"/>
      <c r="D425" s="149" t="s">
        <v>764</v>
      </c>
      <c r="E425" s="144">
        <v>7454.7</v>
      </c>
      <c r="F425" s="101">
        <v>7454.6</v>
      </c>
      <c r="G425" s="105" t="s">
        <v>208</v>
      </c>
      <c r="H425" s="101">
        <f t="shared" si="71"/>
        <v>99.998658564395626</v>
      </c>
      <c r="I425" s="116"/>
      <c r="J425" s="142" t="s">
        <v>790</v>
      </c>
      <c r="K425" s="142" t="s">
        <v>796</v>
      </c>
      <c r="L425" s="142" t="s">
        <v>517</v>
      </c>
      <c r="M425" s="142">
        <v>403.5</v>
      </c>
      <c r="N425" s="142">
        <v>536.71</v>
      </c>
      <c r="O425" s="103">
        <f>IF(N425/M425&gt;=1,100)</f>
        <v>100</v>
      </c>
      <c r="P425" s="103">
        <f t="shared" si="72"/>
        <v>100</v>
      </c>
      <c r="Q425" s="84"/>
    </row>
    <row r="426" spans="1:17" ht="94.5">
      <c r="A426" s="114" t="s">
        <v>810</v>
      </c>
      <c r="B426" s="269"/>
      <c r="C426" s="352"/>
      <c r="D426" s="149" t="s">
        <v>779</v>
      </c>
      <c r="E426" s="144">
        <v>12092.4</v>
      </c>
      <c r="F426" s="101">
        <v>12092.3</v>
      </c>
      <c r="G426" s="105" t="s">
        <v>208</v>
      </c>
      <c r="H426" s="101">
        <f t="shared" si="71"/>
        <v>99.99917303430253</v>
      </c>
      <c r="I426" s="116"/>
      <c r="J426" s="142" t="s">
        <v>790</v>
      </c>
      <c r="K426" s="142" t="s">
        <v>796</v>
      </c>
      <c r="L426" s="142" t="s">
        <v>517</v>
      </c>
      <c r="M426" s="142">
        <v>416.7</v>
      </c>
      <c r="N426" s="142">
        <v>673.33</v>
      </c>
      <c r="O426" s="103">
        <f>IF(N426/M426&gt;=1,100)</f>
        <v>100</v>
      </c>
      <c r="P426" s="103">
        <f t="shared" si="72"/>
        <v>100</v>
      </c>
      <c r="Q426" s="84"/>
    </row>
    <row r="427" spans="1:17" ht="94.5">
      <c r="A427" s="114" t="s">
        <v>811</v>
      </c>
      <c r="B427" s="269"/>
      <c r="C427" s="352"/>
      <c r="D427" s="149" t="s">
        <v>781</v>
      </c>
      <c r="E427" s="144">
        <v>2687.9</v>
      </c>
      <c r="F427" s="101">
        <v>2687.9</v>
      </c>
      <c r="G427" s="105" t="s">
        <v>208</v>
      </c>
      <c r="H427" s="101">
        <f t="shared" si="71"/>
        <v>100</v>
      </c>
      <c r="I427" s="116"/>
      <c r="J427" s="142" t="s">
        <v>790</v>
      </c>
      <c r="K427" s="142" t="s">
        <v>796</v>
      </c>
      <c r="L427" s="142" t="s">
        <v>517</v>
      </c>
      <c r="M427" s="142">
        <v>390.7</v>
      </c>
      <c r="N427" s="142">
        <v>423.4</v>
      </c>
      <c r="O427" s="103">
        <f>IF(N427/M427&gt;=1,100)</f>
        <v>100</v>
      </c>
      <c r="P427" s="103">
        <f t="shared" si="72"/>
        <v>100</v>
      </c>
      <c r="Q427" s="84"/>
    </row>
    <row r="428" spans="1:17" ht="94.5">
      <c r="A428" s="114" t="s">
        <v>812</v>
      </c>
      <c r="B428" s="269"/>
      <c r="C428" s="352"/>
      <c r="D428" s="149" t="s">
        <v>766</v>
      </c>
      <c r="E428" s="144">
        <v>6239.4</v>
      </c>
      <c r="F428" s="101">
        <v>6239.4</v>
      </c>
      <c r="G428" s="105" t="s">
        <v>208</v>
      </c>
      <c r="H428" s="101">
        <f t="shared" si="71"/>
        <v>100</v>
      </c>
      <c r="I428" s="116"/>
      <c r="J428" s="142" t="s">
        <v>790</v>
      </c>
      <c r="K428" s="142" t="s">
        <v>796</v>
      </c>
      <c r="L428" s="142" t="s">
        <v>517</v>
      </c>
      <c r="M428" s="142">
        <v>545.29999999999995</v>
      </c>
      <c r="N428" s="142">
        <v>534.4</v>
      </c>
      <c r="O428" s="103">
        <f>N428/M428*100</f>
        <v>98.001100311754996</v>
      </c>
      <c r="P428" s="103">
        <f t="shared" si="72"/>
        <v>98.001100311754996</v>
      </c>
      <c r="Q428" s="142" t="s">
        <v>813</v>
      </c>
    </row>
    <row r="429" spans="1:17" ht="94.5">
      <c r="A429" s="114" t="s">
        <v>814</v>
      </c>
      <c r="B429" s="269"/>
      <c r="C429" s="352"/>
      <c r="D429" s="149" t="s">
        <v>782</v>
      </c>
      <c r="E429" s="144">
        <v>2134.5</v>
      </c>
      <c r="F429" s="101">
        <v>2134.3000000000002</v>
      </c>
      <c r="G429" s="105" t="s">
        <v>208</v>
      </c>
      <c r="H429" s="101">
        <f t="shared" si="71"/>
        <v>99.990630124150854</v>
      </c>
      <c r="I429" s="116"/>
      <c r="J429" s="142" t="s">
        <v>790</v>
      </c>
      <c r="K429" s="142" t="s">
        <v>798</v>
      </c>
      <c r="L429" s="142" t="s">
        <v>350</v>
      </c>
      <c r="M429" s="117">
        <v>9</v>
      </c>
      <c r="N429" s="117">
        <v>9</v>
      </c>
      <c r="O429" s="103">
        <f>N429/M429*100</f>
        <v>100</v>
      </c>
      <c r="P429" s="103">
        <f t="shared" si="72"/>
        <v>100</v>
      </c>
      <c r="Q429" s="84"/>
    </row>
    <row r="430" spans="1:17" ht="94.5">
      <c r="A430" s="114" t="s">
        <v>815</v>
      </c>
      <c r="B430" s="269"/>
      <c r="C430" s="352"/>
      <c r="D430" s="149" t="s">
        <v>768</v>
      </c>
      <c r="E430" s="144">
        <v>2288.9</v>
      </c>
      <c r="F430" s="101">
        <v>2288.8000000000002</v>
      </c>
      <c r="G430" s="105" t="s">
        <v>208</v>
      </c>
      <c r="H430" s="101">
        <f t="shared" si="71"/>
        <v>99.995631089169478</v>
      </c>
      <c r="I430" s="116"/>
      <c r="J430" s="142" t="s">
        <v>790</v>
      </c>
      <c r="K430" s="142" t="s">
        <v>796</v>
      </c>
      <c r="L430" s="142" t="s">
        <v>517</v>
      </c>
      <c r="M430" s="142">
        <v>105.3</v>
      </c>
      <c r="N430" s="142">
        <v>226.2</v>
      </c>
      <c r="O430" s="103">
        <f>IF(N430/M430&gt;=1,100)</f>
        <v>100</v>
      </c>
      <c r="P430" s="103">
        <f t="shared" si="72"/>
        <v>100</v>
      </c>
      <c r="Q430" s="84"/>
    </row>
    <row r="431" spans="1:17" ht="94.5">
      <c r="A431" s="114" t="s">
        <v>816</v>
      </c>
      <c r="B431" s="270"/>
      <c r="C431" s="353"/>
      <c r="D431" s="149" t="s">
        <v>770</v>
      </c>
      <c r="E431" s="144">
        <v>2572.1</v>
      </c>
      <c r="F431" s="101">
        <v>0</v>
      </c>
      <c r="G431" s="105" t="s">
        <v>208</v>
      </c>
      <c r="H431" s="101">
        <f t="shared" si="71"/>
        <v>0</v>
      </c>
      <c r="I431" s="142" t="s">
        <v>817</v>
      </c>
      <c r="J431" s="142" t="s">
        <v>790</v>
      </c>
      <c r="K431" s="142" t="s">
        <v>796</v>
      </c>
      <c r="L431" s="142" t="s">
        <v>517</v>
      </c>
      <c r="M431" s="142">
        <v>141.30000000000001</v>
      </c>
      <c r="N431" s="142">
        <v>0</v>
      </c>
      <c r="O431" s="103">
        <f>N431/M431*100</f>
        <v>0</v>
      </c>
      <c r="P431" s="103">
        <f t="shared" si="72"/>
        <v>0</v>
      </c>
      <c r="Q431" s="142" t="s">
        <v>817</v>
      </c>
    </row>
    <row r="432" spans="1:17" ht="78.75">
      <c r="A432" s="225" t="s">
        <v>818</v>
      </c>
      <c r="B432" s="84" t="s">
        <v>819</v>
      </c>
      <c r="C432" s="109" t="s">
        <v>820</v>
      </c>
      <c r="D432" s="116" t="s">
        <v>470</v>
      </c>
      <c r="E432" s="142">
        <v>932828.5</v>
      </c>
      <c r="F432" s="98">
        <v>929229.7</v>
      </c>
      <c r="G432" s="116" t="s">
        <v>208</v>
      </c>
      <c r="H432" s="98">
        <f>F432/E432*100</f>
        <v>99.614205612285645</v>
      </c>
      <c r="I432" s="382"/>
      <c r="J432" s="365"/>
      <c r="K432" s="365"/>
      <c r="L432" s="365"/>
      <c r="M432" s="365"/>
      <c r="N432" s="365"/>
      <c r="O432" s="365"/>
      <c r="P432" s="365"/>
      <c r="Q432" s="365"/>
    </row>
    <row r="433" spans="1:17" ht="220.5">
      <c r="A433" s="343" t="s">
        <v>821</v>
      </c>
      <c r="B433" s="268" t="s">
        <v>819</v>
      </c>
      <c r="C433" s="344" t="s">
        <v>820</v>
      </c>
      <c r="D433" s="371" t="s">
        <v>605</v>
      </c>
      <c r="E433" s="361">
        <v>46825</v>
      </c>
      <c r="F433" s="361">
        <v>46824.9</v>
      </c>
      <c r="G433" s="371" t="s">
        <v>217</v>
      </c>
      <c r="H433" s="361">
        <f t="shared" ref="H433" si="73">F433/E433*100</f>
        <v>99.999786438868128</v>
      </c>
      <c r="I433" s="268"/>
      <c r="J433" s="145" t="s">
        <v>822</v>
      </c>
      <c r="K433" s="145" t="s">
        <v>823</v>
      </c>
      <c r="L433" s="145" t="s">
        <v>609</v>
      </c>
      <c r="M433" s="146">
        <v>750</v>
      </c>
      <c r="N433" s="146">
        <v>750</v>
      </c>
      <c r="O433" s="103">
        <f t="shared" ref="O433:O437" si="74">N433/M433*100</f>
        <v>100</v>
      </c>
      <c r="P433" s="349">
        <f>SUM(O433:O435)/3</f>
        <v>100</v>
      </c>
      <c r="Q433" s="116"/>
    </row>
    <row r="434" spans="1:17" ht="141.75">
      <c r="A434" s="386"/>
      <c r="B434" s="269"/>
      <c r="C434" s="352"/>
      <c r="D434" s="387"/>
      <c r="E434" s="364"/>
      <c r="F434" s="364"/>
      <c r="G434" s="387"/>
      <c r="H434" s="364"/>
      <c r="I434" s="269"/>
      <c r="J434" s="145" t="s">
        <v>824</v>
      </c>
      <c r="K434" s="145" t="s">
        <v>825</v>
      </c>
      <c r="L434" s="145" t="s">
        <v>350</v>
      </c>
      <c r="M434" s="145">
        <v>450</v>
      </c>
      <c r="N434" s="145">
        <v>450</v>
      </c>
      <c r="O434" s="103">
        <f t="shared" si="74"/>
        <v>100</v>
      </c>
      <c r="P434" s="363"/>
      <c r="Q434" s="116"/>
    </row>
    <row r="435" spans="1:17" ht="126">
      <c r="A435" s="383"/>
      <c r="B435" s="270"/>
      <c r="C435" s="353"/>
      <c r="D435" s="372"/>
      <c r="E435" s="362"/>
      <c r="F435" s="362"/>
      <c r="G435" s="372"/>
      <c r="H435" s="362"/>
      <c r="I435" s="270"/>
      <c r="J435" s="145" t="s">
        <v>826</v>
      </c>
      <c r="K435" s="145" t="s">
        <v>827</v>
      </c>
      <c r="L435" s="145" t="s">
        <v>609</v>
      </c>
      <c r="M435" s="146">
        <v>377551</v>
      </c>
      <c r="N435" s="146">
        <v>377551</v>
      </c>
      <c r="O435" s="103">
        <f t="shared" si="74"/>
        <v>100</v>
      </c>
      <c r="P435" s="363"/>
      <c r="Q435" s="116"/>
    </row>
    <row r="436" spans="1:17" ht="141.75">
      <c r="A436" s="343" t="s">
        <v>828</v>
      </c>
      <c r="B436" s="268" t="s">
        <v>819</v>
      </c>
      <c r="C436" s="343" t="s">
        <v>820</v>
      </c>
      <c r="D436" s="371" t="s">
        <v>635</v>
      </c>
      <c r="E436" s="361">
        <v>22742.799999999999</v>
      </c>
      <c r="F436" s="361">
        <v>22742.799999999999</v>
      </c>
      <c r="G436" s="371" t="s">
        <v>217</v>
      </c>
      <c r="H436" s="361">
        <f t="shared" ref="H436" si="75">F436/E436*100</f>
        <v>100</v>
      </c>
      <c r="I436" s="371"/>
      <c r="J436" s="145" t="s">
        <v>829</v>
      </c>
      <c r="K436" s="145" t="s">
        <v>825</v>
      </c>
      <c r="L436" s="145" t="s">
        <v>350</v>
      </c>
      <c r="M436" s="147">
        <v>30</v>
      </c>
      <c r="N436" s="146">
        <v>30</v>
      </c>
      <c r="O436" s="103">
        <f t="shared" si="74"/>
        <v>100</v>
      </c>
      <c r="P436" s="349">
        <f>(O436+O437)/2</f>
        <v>99.380192161349044</v>
      </c>
      <c r="Q436" s="91"/>
    </row>
    <row r="437" spans="1:17" ht="126">
      <c r="A437" s="386"/>
      <c r="B437" s="270"/>
      <c r="C437" s="386"/>
      <c r="D437" s="372"/>
      <c r="E437" s="362"/>
      <c r="F437" s="362"/>
      <c r="G437" s="372"/>
      <c r="H437" s="362"/>
      <c r="I437" s="372"/>
      <c r="J437" s="145" t="s">
        <v>830</v>
      </c>
      <c r="K437" s="145" t="s">
        <v>827</v>
      </c>
      <c r="L437" s="145" t="s">
        <v>609</v>
      </c>
      <c r="M437" s="146">
        <v>217744.1</v>
      </c>
      <c r="N437" s="146">
        <v>215044.91</v>
      </c>
      <c r="O437" s="103">
        <f t="shared" si="74"/>
        <v>98.760384322698073</v>
      </c>
      <c r="P437" s="363"/>
      <c r="Q437" s="84" t="s">
        <v>831</v>
      </c>
    </row>
    <row r="438" spans="1:17" ht="126">
      <c r="A438" s="343" t="s">
        <v>832</v>
      </c>
      <c r="B438" s="268" t="s">
        <v>819</v>
      </c>
      <c r="C438" s="344" t="s">
        <v>820</v>
      </c>
      <c r="D438" s="371" t="s">
        <v>652</v>
      </c>
      <c r="E438" s="361">
        <v>61475.9</v>
      </c>
      <c r="F438" s="361">
        <v>61475.3</v>
      </c>
      <c r="G438" s="371" t="s">
        <v>217</v>
      </c>
      <c r="H438" s="361">
        <f t="shared" ref="H438" si="76">F438/E438*100</f>
        <v>99.999024007781912</v>
      </c>
      <c r="I438" s="343"/>
      <c r="J438" s="145" t="s">
        <v>833</v>
      </c>
      <c r="K438" s="145" t="s">
        <v>827</v>
      </c>
      <c r="L438" s="145" t="s">
        <v>609</v>
      </c>
      <c r="M438" s="142">
        <v>570836.80000000005</v>
      </c>
      <c r="N438" s="142">
        <v>570836.80000000005</v>
      </c>
      <c r="O438" s="103">
        <f>IF(N438/M438&gt;=1,100)</f>
        <v>100</v>
      </c>
      <c r="P438" s="349">
        <f>SUM(O438:O439)/2</f>
        <v>100</v>
      </c>
      <c r="Q438" s="116"/>
    </row>
    <row r="439" spans="1:17" ht="220.5">
      <c r="A439" s="386"/>
      <c r="B439" s="270"/>
      <c r="C439" s="353"/>
      <c r="D439" s="372"/>
      <c r="E439" s="362"/>
      <c r="F439" s="362"/>
      <c r="G439" s="372"/>
      <c r="H439" s="362"/>
      <c r="I439" s="383"/>
      <c r="J439" s="145" t="s">
        <v>834</v>
      </c>
      <c r="K439" s="145" t="s">
        <v>823</v>
      </c>
      <c r="L439" s="145" t="s">
        <v>609</v>
      </c>
      <c r="M439" s="142">
        <v>16922.900000000001</v>
      </c>
      <c r="N439" s="142">
        <v>16922.900000000001</v>
      </c>
      <c r="O439" s="103">
        <f>IF(N439/M439&gt;=1,100)</f>
        <v>100</v>
      </c>
      <c r="P439" s="363"/>
      <c r="Q439" s="116"/>
    </row>
    <row r="440" spans="1:17" ht="126">
      <c r="A440" s="148" t="s">
        <v>835</v>
      </c>
      <c r="B440" s="84" t="s">
        <v>819</v>
      </c>
      <c r="C440" s="109" t="s">
        <v>820</v>
      </c>
      <c r="D440" s="149" t="s">
        <v>656</v>
      </c>
      <c r="E440" s="101">
        <v>76703.199999999997</v>
      </c>
      <c r="F440" s="101">
        <v>76703.100000000006</v>
      </c>
      <c r="G440" s="149" t="s">
        <v>217</v>
      </c>
      <c r="H440" s="101">
        <f t="shared" ref="H440:H441" si="77">F440/E440*100</f>
        <v>99.999869627342804</v>
      </c>
      <c r="I440" s="114"/>
      <c r="J440" s="145" t="s">
        <v>833</v>
      </c>
      <c r="K440" s="145" t="s">
        <v>827</v>
      </c>
      <c r="L440" s="145" t="s">
        <v>609</v>
      </c>
      <c r="M440" s="150">
        <v>720200</v>
      </c>
      <c r="N440" s="150">
        <v>720200</v>
      </c>
      <c r="O440" s="103">
        <f t="shared" ref="O440:O451" si="78">N440/M440*100</f>
        <v>100</v>
      </c>
      <c r="P440" s="87">
        <f>O440</f>
        <v>100</v>
      </c>
      <c r="Q440" s="116"/>
    </row>
    <row r="441" spans="1:17" ht="141.75">
      <c r="A441" s="391" t="s">
        <v>836</v>
      </c>
      <c r="B441" s="268" t="s">
        <v>819</v>
      </c>
      <c r="C441" s="344" t="s">
        <v>820</v>
      </c>
      <c r="D441" s="371" t="s">
        <v>658</v>
      </c>
      <c r="E441" s="361">
        <v>54320.5</v>
      </c>
      <c r="F441" s="361">
        <v>54320.4</v>
      </c>
      <c r="G441" s="149" t="s">
        <v>217</v>
      </c>
      <c r="H441" s="101">
        <f t="shared" si="77"/>
        <v>99.999815907438261</v>
      </c>
      <c r="I441" s="149"/>
      <c r="J441" s="145" t="s">
        <v>837</v>
      </c>
      <c r="K441" s="145" t="s">
        <v>825</v>
      </c>
      <c r="L441" s="145" t="s">
        <v>350</v>
      </c>
      <c r="M441" s="147">
        <v>49</v>
      </c>
      <c r="N441" s="147">
        <v>49</v>
      </c>
      <c r="O441" s="103">
        <f t="shared" si="78"/>
        <v>100</v>
      </c>
      <c r="P441" s="388">
        <f>SUM(O441:O444)/4</f>
        <v>100</v>
      </c>
      <c r="Q441" s="84"/>
    </row>
    <row r="442" spans="1:17" ht="220.5">
      <c r="A442" s="392"/>
      <c r="B442" s="269"/>
      <c r="C442" s="352"/>
      <c r="D442" s="269"/>
      <c r="E442" s="364"/>
      <c r="F442" s="364"/>
      <c r="G442" s="214"/>
      <c r="H442" s="102"/>
      <c r="I442" s="214"/>
      <c r="J442" s="145" t="s">
        <v>834</v>
      </c>
      <c r="K442" s="145" t="s">
        <v>823</v>
      </c>
      <c r="L442" s="145" t="s">
        <v>517</v>
      </c>
      <c r="M442" s="150">
        <v>2813</v>
      </c>
      <c r="N442" s="150">
        <v>2813</v>
      </c>
      <c r="O442" s="103">
        <f t="shared" si="78"/>
        <v>100</v>
      </c>
      <c r="P442" s="389"/>
      <c r="Q442" s="116"/>
    </row>
    <row r="443" spans="1:17" ht="157.5">
      <c r="A443" s="392"/>
      <c r="B443" s="269"/>
      <c r="C443" s="352"/>
      <c r="D443" s="269"/>
      <c r="E443" s="364"/>
      <c r="F443" s="364"/>
      <c r="G443" s="214"/>
      <c r="H443" s="102"/>
      <c r="I443" s="214"/>
      <c r="J443" s="145" t="s">
        <v>838</v>
      </c>
      <c r="K443" s="145" t="s">
        <v>839</v>
      </c>
      <c r="L443" s="145" t="s">
        <v>344</v>
      </c>
      <c r="M443" s="151">
        <v>12</v>
      </c>
      <c r="N443" s="151">
        <v>12</v>
      </c>
      <c r="O443" s="103">
        <f t="shared" si="78"/>
        <v>100</v>
      </c>
      <c r="P443" s="389"/>
      <c r="Q443" s="84"/>
    </row>
    <row r="444" spans="1:17" ht="126">
      <c r="A444" s="393"/>
      <c r="B444" s="270"/>
      <c r="C444" s="353"/>
      <c r="D444" s="270"/>
      <c r="E444" s="362"/>
      <c r="F444" s="362"/>
      <c r="G444" s="215"/>
      <c r="H444" s="128"/>
      <c r="I444" s="215"/>
      <c r="J444" s="145" t="s">
        <v>840</v>
      </c>
      <c r="K444" s="145" t="s">
        <v>827</v>
      </c>
      <c r="L444" s="145" t="s">
        <v>609</v>
      </c>
      <c r="M444" s="150">
        <v>729586</v>
      </c>
      <c r="N444" s="150">
        <v>729586</v>
      </c>
      <c r="O444" s="103">
        <f t="shared" si="78"/>
        <v>100</v>
      </c>
      <c r="P444" s="390"/>
      <c r="Q444" s="116"/>
    </row>
    <row r="445" spans="1:17" ht="110.25">
      <c r="A445" s="391" t="s">
        <v>841</v>
      </c>
      <c r="B445" s="268" t="s">
        <v>819</v>
      </c>
      <c r="C445" s="344" t="s">
        <v>820</v>
      </c>
      <c r="D445" s="371" t="s">
        <v>670</v>
      </c>
      <c r="E445" s="361">
        <v>46057.1</v>
      </c>
      <c r="F445" s="361">
        <v>46057</v>
      </c>
      <c r="G445" s="371" t="s">
        <v>217</v>
      </c>
      <c r="H445" s="361">
        <f t="shared" ref="H445" si="79">F445/E445*100</f>
        <v>99.999782878209871</v>
      </c>
      <c r="I445" s="371"/>
      <c r="J445" s="145" t="s">
        <v>842</v>
      </c>
      <c r="K445" s="145" t="s">
        <v>843</v>
      </c>
      <c r="L445" s="145" t="s">
        <v>350</v>
      </c>
      <c r="M445" s="147">
        <v>6</v>
      </c>
      <c r="N445" s="147">
        <v>6</v>
      </c>
      <c r="O445" s="103">
        <f t="shared" si="78"/>
        <v>100</v>
      </c>
      <c r="P445" s="388">
        <f>SUM(O445:O448)/4</f>
        <v>99.013701143800844</v>
      </c>
      <c r="Q445" s="116"/>
    </row>
    <row r="446" spans="1:17" ht="141.75">
      <c r="A446" s="269"/>
      <c r="B446" s="269"/>
      <c r="C446" s="352"/>
      <c r="D446" s="387"/>
      <c r="E446" s="364"/>
      <c r="F446" s="364"/>
      <c r="G446" s="387"/>
      <c r="H446" s="364"/>
      <c r="I446" s="387"/>
      <c r="J446" s="145" t="s">
        <v>844</v>
      </c>
      <c r="K446" s="145" t="s">
        <v>825</v>
      </c>
      <c r="L446" s="145" t="s">
        <v>350</v>
      </c>
      <c r="M446" s="151">
        <v>17</v>
      </c>
      <c r="N446" s="151">
        <v>37</v>
      </c>
      <c r="O446" s="103">
        <f>IF(N446/M446&gt;=1,100)</f>
        <v>100</v>
      </c>
      <c r="P446" s="389"/>
      <c r="Q446" s="145" t="s">
        <v>813</v>
      </c>
    </row>
    <row r="447" spans="1:17" ht="126">
      <c r="A447" s="269"/>
      <c r="B447" s="269"/>
      <c r="C447" s="352"/>
      <c r="D447" s="387"/>
      <c r="E447" s="364"/>
      <c r="F447" s="364"/>
      <c r="G447" s="387"/>
      <c r="H447" s="364"/>
      <c r="I447" s="387"/>
      <c r="J447" s="145" t="s">
        <v>845</v>
      </c>
      <c r="K447" s="145" t="s">
        <v>827</v>
      </c>
      <c r="L447" s="145" t="s">
        <v>517</v>
      </c>
      <c r="M447" s="151">
        <v>408725</v>
      </c>
      <c r="N447" s="151">
        <v>392600</v>
      </c>
      <c r="O447" s="103">
        <f t="shared" si="78"/>
        <v>96.054804575203377</v>
      </c>
      <c r="P447" s="389"/>
      <c r="Q447" s="145" t="s">
        <v>846</v>
      </c>
    </row>
    <row r="448" spans="1:17" ht="157.5">
      <c r="A448" s="269"/>
      <c r="B448" s="270"/>
      <c r="C448" s="353"/>
      <c r="D448" s="372"/>
      <c r="E448" s="362"/>
      <c r="F448" s="362"/>
      <c r="G448" s="372"/>
      <c r="H448" s="362"/>
      <c r="I448" s="372"/>
      <c r="J448" s="145" t="s">
        <v>847</v>
      </c>
      <c r="K448" s="145" t="s">
        <v>839</v>
      </c>
      <c r="L448" s="145" t="s">
        <v>344</v>
      </c>
      <c r="M448" s="151">
        <v>12</v>
      </c>
      <c r="N448" s="151">
        <v>12</v>
      </c>
      <c r="O448" s="103">
        <f>IF(N448/M448&gt;=1,100)</f>
        <v>100</v>
      </c>
      <c r="P448" s="389"/>
      <c r="Q448" s="116"/>
    </row>
    <row r="449" spans="1:17" ht="220.5">
      <c r="A449" s="391" t="s">
        <v>848</v>
      </c>
      <c r="B449" s="268" t="s">
        <v>819</v>
      </c>
      <c r="C449" s="344" t="s">
        <v>820</v>
      </c>
      <c r="D449" s="371" t="s">
        <v>758</v>
      </c>
      <c r="E449" s="361">
        <v>57954.400000000001</v>
      </c>
      <c r="F449" s="361">
        <v>57954.400000000001</v>
      </c>
      <c r="G449" s="371" t="s">
        <v>217</v>
      </c>
      <c r="H449" s="361">
        <f t="shared" ref="H449" si="80">F449/E449*100</f>
        <v>100</v>
      </c>
      <c r="I449" s="371"/>
      <c r="J449" s="145" t="s">
        <v>822</v>
      </c>
      <c r="K449" s="145" t="s">
        <v>823</v>
      </c>
      <c r="L449" s="145" t="s">
        <v>609</v>
      </c>
      <c r="M449" s="150">
        <v>78020.800000000003</v>
      </c>
      <c r="N449" s="150">
        <v>78021.8</v>
      </c>
      <c r="O449" s="103">
        <f t="shared" si="78"/>
        <v>100.00128170949284</v>
      </c>
      <c r="P449" s="388">
        <f>SUM(O449:O451)/3</f>
        <v>100.00048886225154</v>
      </c>
      <c r="Q449" s="84"/>
    </row>
    <row r="450" spans="1:17" ht="126">
      <c r="A450" s="269"/>
      <c r="B450" s="269"/>
      <c r="C450" s="352"/>
      <c r="D450" s="387"/>
      <c r="E450" s="364"/>
      <c r="F450" s="364"/>
      <c r="G450" s="387"/>
      <c r="H450" s="364"/>
      <c r="I450" s="387"/>
      <c r="J450" s="145" t="s">
        <v>849</v>
      </c>
      <c r="K450" s="145" t="s">
        <v>850</v>
      </c>
      <c r="L450" s="145" t="s">
        <v>350</v>
      </c>
      <c r="M450" s="152">
        <v>1</v>
      </c>
      <c r="N450" s="152">
        <v>2</v>
      </c>
      <c r="O450" s="103">
        <f>IF(N450/M450&gt;=1,100)</f>
        <v>100</v>
      </c>
      <c r="P450" s="389"/>
      <c r="Q450" s="145"/>
    </row>
    <row r="451" spans="1:17" ht="126">
      <c r="A451" s="270"/>
      <c r="B451" s="270"/>
      <c r="C451" s="353"/>
      <c r="D451" s="372"/>
      <c r="E451" s="364"/>
      <c r="F451" s="364"/>
      <c r="G451" s="372"/>
      <c r="H451" s="362"/>
      <c r="I451" s="372"/>
      <c r="J451" s="145" t="s">
        <v>845</v>
      </c>
      <c r="K451" s="145" t="s">
        <v>827</v>
      </c>
      <c r="L451" s="145" t="s">
        <v>609</v>
      </c>
      <c r="M451" s="229">
        <v>540899.4</v>
      </c>
      <c r="N451" s="229">
        <v>540900.4</v>
      </c>
      <c r="O451" s="103">
        <f t="shared" si="78"/>
        <v>100.00018487726183</v>
      </c>
      <c r="P451" s="390"/>
      <c r="Q451" s="145"/>
    </row>
    <row r="452" spans="1:17" ht="220.5">
      <c r="A452" s="391" t="s">
        <v>851</v>
      </c>
      <c r="B452" s="268" t="s">
        <v>819</v>
      </c>
      <c r="C452" s="344" t="s">
        <v>820</v>
      </c>
      <c r="D452" s="371" t="s">
        <v>760</v>
      </c>
      <c r="E452" s="373">
        <v>91336.4</v>
      </c>
      <c r="F452" s="373">
        <v>91336.3</v>
      </c>
      <c r="G452" s="371" t="s">
        <v>217</v>
      </c>
      <c r="H452" s="361">
        <f>F452/E452*100</f>
        <v>99.999890514625065</v>
      </c>
      <c r="I452" s="371"/>
      <c r="J452" s="145" t="s">
        <v>822</v>
      </c>
      <c r="K452" s="145" t="s">
        <v>823</v>
      </c>
      <c r="L452" s="153" t="s">
        <v>609</v>
      </c>
      <c r="M452" s="230">
        <v>421600</v>
      </c>
      <c r="N452" s="231">
        <v>400520</v>
      </c>
      <c r="O452" s="82">
        <f>(N452/M452)*100</f>
        <v>95</v>
      </c>
      <c r="P452" s="388">
        <f>SUM(O452:O454)/3</f>
        <v>97.436622567463687</v>
      </c>
      <c r="Q452" s="145" t="s">
        <v>852</v>
      </c>
    </row>
    <row r="453" spans="1:17" ht="141.75">
      <c r="A453" s="269"/>
      <c r="B453" s="269"/>
      <c r="C453" s="352"/>
      <c r="D453" s="387"/>
      <c r="E453" s="394"/>
      <c r="F453" s="394"/>
      <c r="G453" s="387"/>
      <c r="H453" s="364"/>
      <c r="I453" s="387"/>
      <c r="J453" s="145" t="s">
        <v>853</v>
      </c>
      <c r="K453" s="145" t="s">
        <v>825</v>
      </c>
      <c r="L453" s="153" t="s">
        <v>350</v>
      </c>
      <c r="M453" s="152">
        <v>138</v>
      </c>
      <c r="N453" s="152">
        <v>138</v>
      </c>
      <c r="O453" s="103">
        <f>IF(N453/M453&gt;=1,100)</f>
        <v>100</v>
      </c>
      <c r="P453" s="389"/>
      <c r="Q453" s="84" t="s">
        <v>854</v>
      </c>
    </row>
    <row r="454" spans="1:17" ht="126">
      <c r="A454" s="269"/>
      <c r="B454" s="269"/>
      <c r="C454" s="352"/>
      <c r="D454" s="387"/>
      <c r="E454" s="394"/>
      <c r="F454" s="394"/>
      <c r="G454" s="387"/>
      <c r="H454" s="364"/>
      <c r="I454" s="387"/>
      <c r="J454" s="145" t="s">
        <v>845</v>
      </c>
      <c r="K454" s="145" t="s">
        <v>827</v>
      </c>
      <c r="L454" s="153" t="s">
        <v>517</v>
      </c>
      <c r="M454" s="154">
        <v>823900</v>
      </c>
      <c r="N454" s="154">
        <v>801736</v>
      </c>
      <c r="O454" s="103">
        <f>(N454/M454)*100</f>
        <v>97.30986770239106</v>
      </c>
      <c r="P454" s="389"/>
      <c r="Q454" s="145" t="s">
        <v>846</v>
      </c>
    </row>
    <row r="455" spans="1:17" ht="141.75">
      <c r="A455" s="391" t="s">
        <v>855</v>
      </c>
      <c r="B455" s="268" t="s">
        <v>819</v>
      </c>
      <c r="C455" s="344" t="s">
        <v>820</v>
      </c>
      <c r="D455" s="371" t="s">
        <v>777</v>
      </c>
      <c r="E455" s="373">
        <v>10361.5</v>
      </c>
      <c r="F455" s="373">
        <v>10361.5</v>
      </c>
      <c r="G455" s="371" t="s">
        <v>217</v>
      </c>
      <c r="H455" s="361">
        <f>F455/E455*100</f>
        <v>100</v>
      </c>
      <c r="I455" s="371"/>
      <c r="J455" s="145" t="s">
        <v>856</v>
      </c>
      <c r="K455" s="145" t="s">
        <v>825</v>
      </c>
      <c r="L455" s="145" t="s">
        <v>350</v>
      </c>
      <c r="M455" s="151">
        <v>337</v>
      </c>
      <c r="N455" s="151">
        <v>337</v>
      </c>
      <c r="O455" s="103">
        <f>(N455/M455)*100</f>
        <v>100</v>
      </c>
      <c r="P455" s="388">
        <f>SUM(O455:O456)/2</f>
        <v>100</v>
      </c>
      <c r="Q455" s="84"/>
    </row>
    <row r="456" spans="1:17" ht="126">
      <c r="A456" s="269"/>
      <c r="B456" s="270"/>
      <c r="C456" s="353"/>
      <c r="D456" s="372"/>
      <c r="E456" s="395"/>
      <c r="F456" s="395"/>
      <c r="G456" s="372"/>
      <c r="H456" s="362"/>
      <c r="I456" s="372"/>
      <c r="J456" s="145" t="s">
        <v>857</v>
      </c>
      <c r="K456" s="145" t="s">
        <v>827</v>
      </c>
      <c r="L456" s="145" t="s">
        <v>609</v>
      </c>
      <c r="M456" s="155">
        <v>96700.5</v>
      </c>
      <c r="N456" s="155">
        <v>96700.5</v>
      </c>
      <c r="O456" s="103">
        <f>(N456/M456)*100</f>
        <v>100</v>
      </c>
      <c r="P456" s="389"/>
      <c r="Q456" s="84"/>
    </row>
    <row r="457" spans="1:17" ht="267.75">
      <c r="A457" s="391" t="s">
        <v>858</v>
      </c>
      <c r="B457" s="268" t="s">
        <v>819</v>
      </c>
      <c r="C457" s="343" t="s">
        <v>820</v>
      </c>
      <c r="D457" s="371" t="s">
        <v>778</v>
      </c>
      <c r="E457" s="373">
        <v>18116.900000000001</v>
      </c>
      <c r="F457" s="373">
        <v>16429</v>
      </c>
      <c r="G457" s="371" t="s">
        <v>217</v>
      </c>
      <c r="H457" s="361">
        <f>F457/E457*100</f>
        <v>90.683284667906747</v>
      </c>
      <c r="I457" s="268" t="s">
        <v>859</v>
      </c>
      <c r="J457" s="145" t="s">
        <v>860</v>
      </c>
      <c r="K457" s="145" t="s">
        <v>861</v>
      </c>
      <c r="L457" s="145" t="s">
        <v>350</v>
      </c>
      <c r="M457" s="151">
        <v>2</v>
      </c>
      <c r="N457" s="156">
        <v>0</v>
      </c>
      <c r="O457" s="103">
        <f t="shared" ref="O457:O467" si="81">(N457/M457)*100</f>
        <v>0</v>
      </c>
      <c r="P457" s="388">
        <f>SUM(O457:O463)/7</f>
        <v>62.1875</v>
      </c>
      <c r="Q457" s="84" t="s">
        <v>862</v>
      </c>
    </row>
    <row r="458" spans="1:17" ht="141.75">
      <c r="A458" s="269"/>
      <c r="B458" s="269"/>
      <c r="C458" s="386"/>
      <c r="D458" s="387"/>
      <c r="E458" s="394"/>
      <c r="F458" s="394"/>
      <c r="G458" s="387"/>
      <c r="H458" s="364"/>
      <c r="I458" s="269"/>
      <c r="J458" s="145" t="s">
        <v>853</v>
      </c>
      <c r="K458" s="145" t="s">
        <v>825</v>
      </c>
      <c r="L458" s="145" t="s">
        <v>350</v>
      </c>
      <c r="M458" s="155">
        <v>320</v>
      </c>
      <c r="N458" s="151">
        <v>113</v>
      </c>
      <c r="O458" s="103">
        <f t="shared" si="81"/>
        <v>35.3125</v>
      </c>
      <c r="P458" s="389"/>
      <c r="Q458" s="84" t="s">
        <v>863</v>
      </c>
    </row>
    <row r="459" spans="1:17" ht="78.75">
      <c r="A459" s="269"/>
      <c r="B459" s="269"/>
      <c r="C459" s="386"/>
      <c r="D459" s="387"/>
      <c r="E459" s="394"/>
      <c r="F459" s="394"/>
      <c r="G459" s="387"/>
      <c r="H459" s="364"/>
      <c r="I459" s="269"/>
      <c r="J459" s="145" t="s">
        <v>864</v>
      </c>
      <c r="K459" s="145" t="s">
        <v>865</v>
      </c>
      <c r="L459" s="145" t="s">
        <v>350</v>
      </c>
      <c r="M459" s="155">
        <v>5</v>
      </c>
      <c r="N459" s="151">
        <v>0</v>
      </c>
      <c r="O459" s="103">
        <f t="shared" si="81"/>
        <v>0</v>
      </c>
      <c r="P459" s="389"/>
      <c r="Q459" s="84" t="s">
        <v>866</v>
      </c>
    </row>
    <row r="460" spans="1:17" ht="94.5">
      <c r="A460" s="269"/>
      <c r="B460" s="269"/>
      <c r="C460" s="386"/>
      <c r="D460" s="387"/>
      <c r="E460" s="394"/>
      <c r="F460" s="394"/>
      <c r="G460" s="387"/>
      <c r="H460" s="364"/>
      <c r="I460" s="269"/>
      <c r="J460" s="145" t="s">
        <v>867</v>
      </c>
      <c r="K460" s="145" t="s">
        <v>868</v>
      </c>
      <c r="L460" s="145" t="s">
        <v>350</v>
      </c>
      <c r="M460" s="155">
        <v>6</v>
      </c>
      <c r="N460" s="151">
        <v>11</v>
      </c>
      <c r="O460" s="103">
        <f t="shared" ref="O460" si="82">IF(N460/M460&gt;1,100)</f>
        <v>100</v>
      </c>
      <c r="P460" s="389"/>
      <c r="Q460" s="84"/>
    </row>
    <row r="461" spans="1:17" ht="31.5">
      <c r="A461" s="269"/>
      <c r="B461" s="269"/>
      <c r="C461" s="386"/>
      <c r="D461" s="387"/>
      <c r="E461" s="394"/>
      <c r="F461" s="394"/>
      <c r="G461" s="387"/>
      <c r="H461" s="364"/>
      <c r="I461" s="269"/>
      <c r="J461" s="145" t="s">
        <v>869</v>
      </c>
      <c r="K461" s="145" t="s">
        <v>868</v>
      </c>
      <c r="L461" s="145" t="s">
        <v>350</v>
      </c>
      <c r="M461" s="155">
        <v>4</v>
      </c>
      <c r="N461" s="151">
        <v>4</v>
      </c>
      <c r="O461" s="103">
        <f t="shared" si="81"/>
        <v>100</v>
      </c>
      <c r="P461" s="389"/>
      <c r="Q461" s="84"/>
    </row>
    <row r="462" spans="1:17" ht="126">
      <c r="A462" s="269"/>
      <c r="B462" s="269"/>
      <c r="C462" s="386"/>
      <c r="D462" s="387"/>
      <c r="E462" s="394"/>
      <c r="F462" s="394"/>
      <c r="G462" s="387"/>
      <c r="H462" s="364"/>
      <c r="I462" s="269"/>
      <c r="J462" s="145" t="s">
        <v>870</v>
      </c>
      <c r="K462" s="145" t="s">
        <v>871</v>
      </c>
      <c r="L462" s="145" t="s">
        <v>350</v>
      </c>
      <c r="M462" s="155">
        <v>4</v>
      </c>
      <c r="N462" s="151">
        <v>4</v>
      </c>
      <c r="O462" s="103">
        <f t="shared" si="81"/>
        <v>100</v>
      </c>
      <c r="P462" s="389"/>
      <c r="Q462" s="84"/>
    </row>
    <row r="463" spans="1:17" ht="126">
      <c r="A463" s="269"/>
      <c r="B463" s="270"/>
      <c r="C463" s="383"/>
      <c r="D463" s="372"/>
      <c r="E463" s="395"/>
      <c r="F463" s="395"/>
      <c r="G463" s="372"/>
      <c r="H463" s="362"/>
      <c r="I463" s="270"/>
      <c r="J463" s="145" t="s">
        <v>872</v>
      </c>
      <c r="K463" s="145" t="s">
        <v>827</v>
      </c>
      <c r="L463" s="145" t="s">
        <v>517</v>
      </c>
      <c r="M463" s="155">
        <v>107074.8</v>
      </c>
      <c r="N463" s="155">
        <v>107074.8</v>
      </c>
      <c r="O463" s="103">
        <f t="shared" si="81"/>
        <v>100</v>
      </c>
      <c r="P463" s="389"/>
      <c r="Q463" s="84"/>
    </row>
    <row r="464" spans="1:17" ht="141.75">
      <c r="A464" s="343" t="s">
        <v>873</v>
      </c>
      <c r="B464" s="268" t="s">
        <v>819</v>
      </c>
      <c r="C464" s="344" t="s">
        <v>820</v>
      </c>
      <c r="D464" s="371" t="s">
        <v>762</v>
      </c>
      <c r="E464" s="373">
        <v>45072.2</v>
      </c>
      <c r="F464" s="373">
        <v>45072.2</v>
      </c>
      <c r="G464" s="371" t="s">
        <v>217</v>
      </c>
      <c r="H464" s="361">
        <f>F464/E464*100</f>
        <v>100</v>
      </c>
      <c r="I464" s="371"/>
      <c r="J464" s="145" t="s">
        <v>837</v>
      </c>
      <c r="K464" s="145" t="s">
        <v>825</v>
      </c>
      <c r="L464" s="145" t="s">
        <v>350</v>
      </c>
      <c r="M464" s="152">
        <v>400</v>
      </c>
      <c r="N464" s="152">
        <v>187</v>
      </c>
      <c r="O464" s="103">
        <f t="shared" si="81"/>
        <v>46.75</v>
      </c>
      <c r="P464" s="388">
        <f>SUM(O464:O465)/2</f>
        <v>73.375</v>
      </c>
      <c r="Q464" s="84" t="s">
        <v>874</v>
      </c>
    </row>
    <row r="465" spans="1:17" ht="126">
      <c r="A465" s="386"/>
      <c r="B465" s="270"/>
      <c r="C465" s="353"/>
      <c r="D465" s="372"/>
      <c r="E465" s="395"/>
      <c r="F465" s="395"/>
      <c r="G465" s="372"/>
      <c r="H465" s="362"/>
      <c r="I465" s="372"/>
      <c r="J465" s="145" t="s">
        <v>857</v>
      </c>
      <c r="K465" s="145" t="s">
        <v>827</v>
      </c>
      <c r="L465" s="145" t="s">
        <v>609</v>
      </c>
      <c r="M465" s="151">
        <v>423876</v>
      </c>
      <c r="N465" s="151">
        <v>423876</v>
      </c>
      <c r="O465" s="103">
        <f t="shared" si="81"/>
        <v>100</v>
      </c>
      <c r="P465" s="389"/>
      <c r="Q465" s="145"/>
    </row>
    <row r="466" spans="1:17" ht="141.75">
      <c r="A466" s="343" t="s">
        <v>875</v>
      </c>
      <c r="B466" s="268" t="s">
        <v>819</v>
      </c>
      <c r="C466" s="344" t="s">
        <v>820</v>
      </c>
      <c r="D466" s="371" t="s">
        <v>764</v>
      </c>
      <c r="E466" s="373">
        <v>105842.6</v>
      </c>
      <c r="F466" s="373">
        <v>105842.5</v>
      </c>
      <c r="G466" s="371" t="s">
        <v>217</v>
      </c>
      <c r="H466" s="361">
        <f>F466/E466*100</f>
        <v>99.999905520083587</v>
      </c>
      <c r="I466" s="149"/>
      <c r="J466" s="145" t="s">
        <v>837</v>
      </c>
      <c r="K466" s="145" t="s">
        <v>825</v>
      </c>
      <c r="L466" s="145" t="s">
        <v>350</v>
      </c>
      <c r="M466" s="152">
        <v>880</v>
      </c>
      <c r="N466" s="152">
        <v>760</v>
      </c>
      <c r="O466" s="103">
        <f t="shared" si="81"/>
        <v>86.36363636363636</v>
      </c>
      <c r="P466" s="388">
        <f>SUM(O466:O467)/2</f>
        <v>86.078219204897493</v>
      </c>
      <c r="Q466" s="84" t="s">
        <v>876</v>
      </c>
    </row>
    <row r="467" spans="1:17" ht="126">
      <c r="A467" s="386"/>
      <c r="B467" s="270"/>
      <c r="C467" s="353"/>
      <c r="D467" s="387"/>
      <c r="E467" s="394"/>
      <c r="F467" s="395"/>
      <c r="G467" s="372"/>
      <c r="H467" s="362"/>
      <c r="I467" s="214"/>
      <c r="J467" s="145" t="s">
        <v>857</v>
      </c>
      <c r="K467" s="145" t="s">
        <v>827</v>
      </c>
      <c r="L467" s="145" t="s">
        <v>609</v>
      </c>
      <c r="M467" s="151">
        <v>959378.2</v>
      </c>
      <c r="N467" s="151">
        <v>823077.44</v>
      </c>
      <c r="O467" s="103">
        <f t="shared" si="81"/>
        <v>85.792802046158641</v>
      </c>
      <c r="P467" s="389"/>
      <c r="Q467" s="84" t="s">
        <v>877</v>
      </c>
    </row>
    <row r="468" spans="1:17" ht="141.75">
      <c r="A468" s="343" t="s">
        <v>878</v>
      </c>
      <c r="B468" s="268" t="s">
        <v>819</v>
      </c>
      <c r="C468" s="344" t="s">
        <v>820</v>
      </c>
      <c r="D468" s="371" t="s">
        <v>779</v>
      </c>
      <c r="E468" s="373">
        <v>31431.3</v>
      </c>
      <c r="F468" s="373">
        <v>31419.8</v>
      </c>
      <c r="G468" s="371" t="s">
        <v>217</v>
      </c>
      <c r="H468" s="361">
        <f>F468/E468*100</f>
        <v>99.963412267389515</v>
      </c>
      <c r="I468" s="371"/>
      <c r="J468" s="145" t="s">
        <v>837</v>
      </c>
      <c r="K468" s="145" t="s">
        <v>825</v>
      </c>
      <c r="L468" s="145" t="s">
        <v>350</v>
      </c>
      <c r="M468" s="152">
        <v>125</v>
      </c>
      <c r="N468" s="152">
        <v>125</v>
      </c>
      <c r="O468" s="103">
        <f>IF(N468/M468&gt;=1,100)</f>
        <v>100</v>
      </c>
      <c r="P468" s="388">
        <f>SUM(O468:O469)/2</f>
        <v>100</v>
      </c>
      <c r="Q468" s="84"/>
    </row>
    <row r="469" spans="1:17" ht="126">
      <c r="A469" s="386"/>
      <c r="B469" s="270"/>
      <c r="C469" s="353"/>
      <c r="D469" s="387"/>
      <c r="E469" s="394"/>
      <c r="F469" s="394"/>
      <c r="G469" s="387"/>
      <c r="H469" s="364"/>
      <c r="I469" s="387"/>
      <c r="J469" s="145" t="s">
        <v>857</v>
      </c>
      <c r="K469" s="145" t="s">
        <v>827</v>
      </c>
      <c r="L469" s="145" t="s">
        <v>609</v>
      </c>
      <c r="M469" s="157">
        <v>254856</v>
      </c>
      <c r="N469" s="157">
        <v>254856</v>
      </c>
      <c r="O469" s="103">
        <f>IF(N469/M469&gt;=1,100)</f>
        <v>100</v>
      </c>
      <c r="P469" s="389"/>
      <c r="Q469" s="84"/>
    </row>
    <row r="470" spans="1:17" ht="126">
      <c r="A470" s="114" t="s">
        <v>879</v>
      </c>
      <c r="B470" s="84" t="s">
        <v>819</v>
      </c>
      <c r="C470" s="109" t="s">
        <v>820</v>
      </c>
      <c r="D470" s="149" t="s">
        <v>781</v>
      </c>
      <c r="E470" s="170">
        <v>16941.3</v>
      </c>
      <c r="F470" s="170">
        <v>16941.2</v>
      </c>
      <c r="G470" s="149" t="s">
        <v>217</v>
      </c>
      <c r="H470" s="101">
        <f>F470/E470*100</f>
        <v>99.999409726526309</v>
      </c>
      <c r="I470" s="100"/>
      <c r="J470" s="145" t="s">
        <v>880</v>
      </c>
      <c r="K470" s="145" t="s">
        <v>827</v>
      </c>
      <c r="L470" s="145" t="s">
        <v>609</v>
      </c>
      <c r="M470" s="152">
        <v>160700</v>
      </c>
      <c r="N470" s="152">
        <v>160700</v>
      </c>
      <c r="O470" s="103">
        <f>IF(N470/M470&gt;=1,100)</f>
        <v>100</v>
      </c>
      <c r="P470" s="158">
        <f>O470</f>
        <v>100</v>
      </c>
      <c r="Q470" s="145"/>
    </row>
    <row r="471" spans="1:17" ht="126">
      <c r="A471" s="343" t="s">
        <v>881</v>
      </c>
      <c r="B471" s="268" t="s">
        <v>819</v>
      </c>
      <c r="C471" s="344" t="s">
        <v>820</v>
      </c>
      <c r="D471" s="371" t="s">
        <v>766</v>
      </c>
      <c r="E471" s="373">
        <v>79370.7</v>
      </c>
      <c r="F471" s="373">
        <v>79370.5</v>
      </c>
      <c r="G471" s="371" t="s">
        <v>217</v>
      </c>
      <c r="H471" s="361">
        <f>F471/E471*100</f>
        <v>99.999748017845377</v>
      </c>
      <c r="I471" s="371"/>
      <c r="J471" s="145" t="s">
        <v>880</v>
      </c>
      <c r="K471" s="145" t="s">
        <v>827</v>
      </c>
      <c r="L471" s="145" t="s">
        <v>609</v>
      </c>
      <c r="M471" s="157">
        <v>575000</v>
      </c>
      <c r="N471" s="157">
        <v>538711</v>
      </c>
      <c r="O471" s="103">
        <f t="shared" ref="O471:O478" si="83">(N471/M471)*100</f>
        <v>93.688869565217388</v>
      </c>
      <c r="P471" s="388">
        <f>SUM(O471:O474)/4</f>
        <v>98.422217391304343</v>
      </c>
      <c r="Q471" s="125" t="s">
        <v>882</v>
      </c>
    </row>
    <row r="472" spans="1:17" ht="94.5">
      <c r="A472" s="386"/>
      <c r="B472" s="269"/>
      <c r="C472" s="352"/>
      <c r="D472" s="387"/>
      <c r="E472" s="394"/>
      <c r="F472" s="394"/>
      <c r="G472" s="387"/>
      <c r="H472" s="364"/>
      <c r="I472" s="387"/>
      <c r="J472" s="145" t="s">
        <v>883</v>
      </c>
      <c r="K472" s="145" t="s">
        <v>884</v>
      </c>
      <c r="L472" s="145" t="s">
        <v>350</v>
      </c>
      <c r="M472" s="152">
        <v>1</v>
      </c>
      <c r="N472" s="157">
        <v>1</v>
      </c>
      <c r="O472" s="103">
        <f t="shared" si="83"/>
        <v>100</v>
      </c>
      <c r="P472" s="389"/>
      <c r="Q472" s="125"/>
    </row>
    <row r="473" spans="1:17" ht="220.5">
      <c r="A473" s="386"/>
      <c r="B473" s="269"/>
      <c r="C473" s="352"/>
      <c r="D473" s="387"/>
      <c r="E473" s="394"/>
      <c r="F473" s="394"/>
      <c r="G473" s="387"/>
      <c r="H473" s="364"/>
      <c r="I473" s="387"/>
      <c r="J473" s="145" t="s">
        <v>885</v>
      </c>
      <c r="K473" s="145" t="s">
        <v>823</v>
      </c>
      <c r="L473" s="145" t="s">
        <v>609</v>
      </c>
      <c r="M473" s="159">
        <v>4695</v>
      </c>
      <c r="N473" s="151">
        <v>5508.25</v>
      </c>
      <c r="O473" s="103">
        <f>IF(N473/M473&gt;=1,100)</f>
        <v>100</v>
      </c>
      <c r="P473" s="389"/>
      <c r="Q473" s="84" t="s">
        <v>886</v>
      </c>
    </row>
    <row r="474" spans="1:17" ht="110.25">
      <c r="A474" s="383"/>
      <c r="B474" s="270"/>
      <c r="C474" s="353"/>
      <c r="D474" s="372"/>
      <c r="E474" s="395"/>
      <c r="F474" s="395"/>
      <c r="G474" s="372"/>
      <c r="H474" s="362"/>
      <c r="I474" s="372"/>
      <c r="J474" s="145" t="s">
        <v>887</v>
      </c>
      <c r="K474" s="145" t="s">
        <v>888</v>
      </c>
      <c r="L474" s="145" t="s">
        <v>350</v>
      </c>
      <c r="M474" s="152">
        <v>113208</v>
      </c>
      <c r="N474" s="152">
        <v>113208</v>
      </c>
      <c r="O474" s="103">
        <f t="shared" si="83"/>
        <v>100</v>
      </c>
      <c r="P474" s="390"/>
      <c r="Q474" s="84"/>
    </row>
    <row r="475" spans="1:17" ht="220.5">
      <c r="A475" s="343" t="s">
        <v>889</v>
      </c>
      <c r="B475" s="268" t="s">
        <v>819</v>
      </c>
      <c r="C475" s="344" t="s">
        <v>820</v>
      </c>
      <c r="D475" s="371" t="s">
        <v>782</v>
      </c>
      <c r="E475" s="373">
        <v>31599.8</v>
      </c>
      <c r="F475" s="373">
        <v>31599.599999999999</v>
      </c>
      <c r="G475" s="371" t="s">
        <v>217</v>
      </c>
      <c r="H475" s="361">
        <f>F475/E475*100</f>
        <v>99.999367084601801</v>
      </c>
      <c r="I475" s="371"/>
      <c r="J475" s="145" t="s">
        <v>822</v>
      </c>
      <c r="K475" s="145" t="s">
        <v>823</v>
      </c>
      <c r="L475" s="145" t="s">
        <v>609</v>
      </c>
      <c r="M475" s="157">
        <v>1531.7</v>
      </c>
      <c r="N475" s="157">
        <v>1531.7</v>
      </c>
      <c r="O475" s="103">
        <f t="shared" si="83"/>
        <v>100</v>
      </c>
      <c r="P475" s="388">
        <f>SUM(O475:O479)/5</f>
        <v>98.884095767891822</v>
      </c>
      <c r="Q475" s="84"/>
    </row>
    <row r="476" spans="1:17" ht="94.5">
      <c r="A476" s="386"/>
      <c r="B476" s="269"/>
      <c r="C476" s="352"/>
      <c r="D476" s="387"/>
      <c r="E476" s="394"/>
      <c r="F476" s="394"/>
      <c r="G476" s="387"/>
      <c r="H476" s="364"/>
      <c r="I476" s="387"/>
      <c r="J476" s="145" t="s">
        <v>890</v>
      </c>
      <c r="K476" s="145" t="s">
        <v>891</v>
      </c>
      <c r="L476" s="145" t="s">
        <v>350</v>
      </c>
      <c r="M476" s="151">
        <v>1</v>
      </c>
      <c r="N476" s="151">
        <v>1</v>
      </c>
      <c r="O476" s="103">
        <f>IF(N476/M476&gt;=1,100)</f>
        <v>100</v>
      </c>
      <c r="P476" s="389"/>
      <c r="Q476" s="84"/>
    </row>
    <row r="477" spans="1:17" ht="141.75">
      <c r="A477" s="386"/>
      <c r="B477" s="269"/>
      <c r="C477" s="352"/>
      <c r="D477" s="387"/>
      <c r="E477" s="394"/>
      <c r="F477" s="394"/>
      <c r="G477" s="387"/>
      <c r="H477" s="364"/>
      <c r="I477" s="387"/>
      <c r="J477" s="145" t="s">
        <v>892</v>
      </c>
      <c r="K477" s="145" t="s">
        <v>825</v>
      </c>
      <c r="L477" s="145" t="s">
        <v>350</v>
      </c>
      <c r="M477" s="151">
        <v>752</v>
      </c>
      <c r="N477" s="151">
        <v>741</v>
      </c>
      <c r="O477" s="103">
        <f t="shared" si="83"/>
        <v>98.537234042553195</v>
      </c>
      <c r="P477" s="389"/>
      <c r="Q477" s="84" t="s">
        <v>813</v>
      </c>
    </row>
    <row r="478" spans="1:17" ht="126">
      <c r="A478" s="386"/>
      <c r="B478" s="269"/>
      <c r="C478" s="352"/>
      <c r="D478" s="387"/>
      <c r="E478" s="394"/>
      <c r="F478" s="394"/>
      <c r="G478" s="387"/>
      <c r="H478" s="364"/>
      <c r="I478" s="387"/>
      <c r="J478" s="145" t="s">
        <v>893</v>
      </c>
      <c r="K478" s="145" t="s">
        <v>827</v>
      </c>
      <c r="L478" s="145" t="s">
        <v>609</v>
      </c>
      <c r="M478" s="151">
        <v>310060.7</v>
      </c>
      <c r="N478" s="151">
        <v>297296.26</v>
      </c>
      <c r="O478" s="103">
        <f t="shared" si="83"/>
        <v>95.883244796905899</v>
      </c>
      <c r="P478" s="389"/>
      <c r="Q478" s="84" t="s">
        <v>886</v>
      </c>
    </row>
    <row r="479" spans="1:17" ht="110.25">
      <c r="A479" s="383"/>
      <c r="B479" s="270"/>
      <c r="C479" s="353"/>
      <c r="D479" s="372"/>
      <c r="E479" s="395"/>
      <c r="F479" s="395"/>
      <c r="G479" s="372"/>
      <c r="H479" s="362"/>
      <c r="I479" s="372"/>
      <c r="J479" s="145" t="s">
        <v>894</v>
      </c>
      <c r="K479" s="145" t="s">
        <v>888</v>
      </c>
      <c r="L479" s="145" t="s">
        <v>350</v>
      </c>
      <c r="M479" s="151">
        <v>12</v>
      </c>
      <c r="N479" s="151">
        <v>12</v>
      </c>
      <c r="O479" s="103">
        <f>IF(N479/M479&gt;=1,100)</f>
        <v>100</v>
      </c>
      <c r="P479" s="390"/>
      <c r="Q479" s="125"/>
    </row>
    <row r="480" spans="1:17" ht="141.75">
      <c r="A480" s="343" t="s">
        <v>895</v>
      </c>
      <c r="B480" s="268" t="s">
        <v>819</v>
      </c>
      <c r="C480" s="344" t="s">
        <v>820</v>
      </c>
      <c r="D480" s="371" t="s">
        <v>768</v>
      </c>
      <c r="E480" s="373">
        <v>58899.7</v>
      </c>
      <c r="F480" s="373">
        <v>58899.5</v>
      </c>
      <c r="G480" s="371" t="s">
        <v>217</v>
      </c>
      <c r="H480" s="361">
        <f>F480/E480*100</f>
        <v>99.99966043969664</v>
      </c>
      <c r="I480" s="371"/>
      <c r="J480" s="145" t="s">
        <v>837</v>
      </c>
      <c r="K480" s="145" t="s">
        <v>825</v>
      </c>
      <c r="L480" s="145" t="s">
        <v>350</v>
      </c>
      <c r="M480" s="151">
        <v>45</v>
      </c>
      <c r="N480" s="151">
        <v>47</v>
      </c>
      <c r="O480" s="103">
        <f>IF(N480/M480&gt;=1,100)</f>
        <v>100</v>
      </c>
      <c r="P480" s="388">
        <f>SUM(O480:O482)/3</f>
        <v>100</v>
      </c>
      <c r="Q480" s="125"/>
    </row>
    <row r="481" spans="1:17" ht="126">
      <c r="A481" s="386"/>
      <c r="B481" s="269"/>
      <c r="C481" s="352"/>
      <c r="D481" s="387"/>
      <c r="E481" s="394"/>
      <c r="F481" s="394"/>
      <c r="G481" s="387"/>
      <c r="H481" s="364"/>
      <c r="I481" s="387"/>
      <c r="J481" s="145" t="s">
        <v>896</v>
      </c>
      <c r="K481" s="145" t="s">
        <v>825</v>
      </c>
      <c r="L481" s="145" t="s">
        <v>350</v>
      </c>
      <c r="M481" s="151">
        <v>67</v>
      </c>
      <c r="N481" s="151">
        <v>263</v>
      </c>
      <c r="O481" s="103">
        <f>IF(N481/M481&gt;=1,100)</f>
        <v>100</v>
      </c>
      <c r="P481" s="389"/>
      <c r="Q481" s="84" t="s">
        <v>813</v>
      </c>
    </row>
    <row r="482" spans="1:17" ht="126">
      <c r="A482" s="386"/>
      <c r="B482" s="270"/>
      <c r="C482" s="353"/>
      <c r="D482" s="387"/>
      <c r="E482" s="394"/>
      <c r="F482" s="394"/>
      <c r="G482" s="387"/>
      <c r="H482" s="364"/>
      <c r="I482" s="387"/>
      <c r="J482" s="145" t="s">
        <v>845</v>
      </c>
      <c r="K482" s="145" t="s">
        <v>827</v>
      </c>
      <c r="L482" s="145" t="s">
        <v>350</v>
      </c>
      <c r="M482" s="151">
        <v>608919.6</v>
      </c>
      <c r="N482" s="151">
        <v>608919.6</v>
      </c>
      <c r="O482" s="103">
        <f t="shared" ref="O482" si="84">(N482/M482)*100</f>
        <v>100</v>
      </c>
      <c r="P482" s="389"/>
      <c r="Q482" s="86"/>
    </row>
    <row r="483" spans="1:17" ht="173.25">
      <c r="A483" s="343" t="s">
        <v>897</v>
      </c>
      <c r="B483" s="268" t="s">
        <v>819</v>
      </c>
      <c r="C483" s="344" t="s">
        <v>820</v>
      </c>
      <c r="D483" s="371" t="s">
        <v>770</v>
      </c>
      <c r="E483" s="373">
        <v>77777.2</v>
      </c>
      <c r="F483" s="373">
        <v>75879.7</v>
      </c>
      <c r="G483" s="371" t="s">
        <v>217</v>
      </c>
      <c r="H483" s="361">
        <f>(F483/E483)*100</f>
        <v>97.560339019661285</v>
      </c>
      <c r="I483" s="371" t="s">
        <v>898</v>
      </c>
      <c r="J483" s="145" t="s">
        <v>899</v>
      </c>
      <c r="K483" s="145" t="s">
        <v>900</v>
      </c>
      <c r="L483" s="145" t="s">
        <v>350</v>
      </c>
      <c r="M483" s="151">
        <v>1</v>
      </c>
      <c r="N483" s="151">
        <v>1</v>
      </c>
      <c r="O483" s="103">
        <f>(N483/M483)*100</f>
        <v>100</v>
      </c>
      <c r="P483" s="388">
        <f>SUM(O483:O486)/4</f>
        <v>100</v>
      </c>
      <c r="Q483" s="84"/>
    </row>
    <row r="484" spans="1:17" ht="141.75">
      <c r="A484" s="386"/>
      <c r="B484" s="269"/>
      <c r="C484" s="352"/>
      <c r="D484" s="387"/>
      <c r="E484" s="394"/>
      <c r="F484" s="394"/>
      <c r="G484" s="387"/>
      <c r="H484" s="364"/>
      <c r="I484" s="387"/>
      <c r="J484" s="145" t="s">
        <v>901</v>
      </c>
      <c r="K484" s="145" t="s">
        <v>825</v>
      </c>
      <c r="L484" s="145" t="s">
        <v>350</v>
      </c>
      <c r="M484" s="151">
        <v>120</v>
      </c>
      <c r="N484" s="151">
        <v>120</v>
      </c>
      <c r="O484" s="103">
        <f t="shared" ref="O484:O486" si="85">(N484/M484)*100</f>
        <v>100</v>
      </c>
      <c r="P484" s="389"/>
      <c r="Q484" s="84"/>
    </row>
    <row r="485" spans="1:17" ht="157.5">
      <c r="A485" s="386"/>
      <c r="B485" s="269"/>
      <c r="C485" s="352"/>
      <c r="D485" s="387"/>
      <c r="E485" s="394"/>
      <c r="F485" s="394"/>
      <c r="G485" s="387"/>
      <c r="H485" s="364"/>
      <c r="I485" s="387"/>
      <c r="J485" s="145" t="s">
        <v>838</v>
      </c>
      <c r="K485" s="145" t="s">
        <v>621</v>
      </c>
      <c r="L485" s="145" t="s">
        <v>350</v>
      </c>
      <c r="M485" s="151">
        <v>5449</v>
      </c>
      <c r="N485" s="151">
        <v>5449</v>
      </c>
      <c r="O485" s="103">
        <f t="shared" si="85"/>
        <v>100</v>
      </c>
      <c r="P485" s="389"/>
      <c r="Q485" s="84"/>
    </row>
    <row r="486" spans="1:17" ht="126">
      <c r="A486" s="383"/>
      <c r="B486" s="270"/>
      <c r="C486" s="353"/>
      <c r="D486" s="372"/>
      <c r="E486" s="395"/>
      <c r="F486" s="395"/>
      <c r="G486" s="372"/>
      <c r="H486" s="362"/>
      <c r="I486" s="372"/>
      <c r="J486" s="145" t="s">
        <v>893</v>
      </c>
      <c r="K486" s="145" t="s">
        <v>827</v>
      </c>
      <c r="L486" s="145" t="s">
        <v>609</v>
      </c>
      <c r="M486" s="159">
        <v>717100</v>
      </c>
      <c r="N486" s="159">
        <v>717100</v>
      </c>
      <c r="O486" s="103">
        <f t="shared" si="85"/>
        <v>100</v>
      </c>
      <c r="P486" s="390"/>
      <c r="Q486" s="145"/>
    </row>
    <row r="487" spans="1:17" ht="78.75">
      <c r="A487" s="225" t="s">
        <v>902</v>
      </c>
      <c r="B487" s="145" t="s">
        <v>903</v>
      </c>
      <c r="C487" s="109" t="s">
        <v>904</v>
      </c>
      <c r="D487" s="116" t="s">
        <v>470</v>
      </c>
      <c r="E487" s="142">
        <v>370352.1</v>
      </c>
      <c r="F487" s="98">
        <v>367890.2</v>
      </c>
      <c r="G487" s="116" t="s">
        <v>208</v>
      </c>
      <c r="H487" s="98">
        <f>F487/E487*100</f>
        <v>99.335254208090092</v>
      </c>
      <c r="I487" s="382"/>
      <c r="J487" s="365"/>
      <c r="K487" s="365"/>
      <c r="L487" s="365"/>
      <c r="M487" s="365"/>
      <c r="N487" s="365"/>
      <c r="O487" s="365"/>
      <c r="P487" s="365"/>
      <c r="Q487" s="365"/>
    </row>
    <row r="488" spans="1:17" ht="157.5">
      <c r="A488" s="343" t="s">
        <v>905</v>
      </c>
      <c r="B488" s="371" t="s">
        <v>903</v>
      </c>
      <c r="C488" s="344" t="s">
        <v>904</v>
      </c>
      <c r="D488" s="371" t="s">
        <v>605</v>
      </c>
      <c r="E488" s="384">
        <v>67774</v>
      </c>
      <c r="F488" s="361">
        <v>67773.899999999994</v>
      </c>
      <c r="G488" s="343" t="s">
        <v>208</v>
      </c>
      <c r="H488" s="361">
        <f>F488/E488*100</f>
        <v>99.999852450792332</v>
      </c>
      <c r="I488" s="343"/>
      <c r="J488" s="145" t="s">
        <v>906</v>
      </c>
      <c r="K488" s="145" t="s">
        <v>907</v>
      </c>
      <c r="L488" s="145" t="s">
        <v>609</v>
      </c>
      <c r="M488" s="146">
        <v>68000</v>
      </c>
      <c r="N488" s="146">
        <v>68000</v>
      </c>
      <c r="O488" s="93">
        <f t="shared" ref="O488:O499" si="86">N488/M488*100</f>
        <v>100</v>
      </c>
      <c r="P488" s="349">
        <f>(O488+O489+O490+O491)/4</f>
        <v>100</v>
      </c>
      <c r="Q488" s="116"/>
    </row>
    <row r="489" spans="1:17" ht="94.5">
      <c r="A489" s="386"/>
      <c r="B489" s="387"/>
      <c r="C489" s="352"/>
      <c r="D489" s="387"/>
      <c r="E489" s="396"/>
      <c r="F489" s="364"/>
      <c r="G489" s="386"/>
      <c r="H489" s="364"/>
      <c r="I489" s="386"/>
      <c r="J489" s="145" t="s">
        <v>908</v>
      </c>
      <c r="K489" s="145" t="s">
        <v>909</v>
      </c>
      <c r="L489" s="145" t="s">
        <v>350</v>
      </c>
      <c r="M489" s="151">
        <v>4</v>
      </c>
      <c r="N489" s="151">
        <v>4</v>
      </c>
      <c r="O489" s="93">
        <f t="shared" si="86"/>
        <v>100</v>
      </c>
      <c r="P489" s="363"/>
      <c r="Q489" s="116"/>
    </row>
    <row r="490" spans="1:17" ht="110.25">
      <c r="A490" s="386"/>
      <c r="B490" s="387"/>
      <c r="C490" s="352"/>
      <c r="D490" s="387"/>
      <c r="E490" s="396"/>
      <c r="F490" s="364"/>
      <c r="G490" s="386"/>
      <c r="H490" s="364"/>
      <c r="I490" s="386"/>
      <c r="J490" s="145" t="s">
        <v>910</v>
      </c>
      <c r="K490" s="145" t="s">
        <v>911</v>
      </c>
      <c r="L490" s="145" t="s">
        <v>350</v>
      </c>
      <c r="M490" s="151">
        <v>9</v>
      </c>
      <c r="N490" s="151">
        <v>9</v>
      </c>
      <c r="O490" s="93">
        <f t="shared" si="86"/>
        <v>100</v>
      </c>
      <c r="P490" s="363"/>
      <c r="Q490" s="116"/>
    </row>
    <row r="491" spans="1:17" ht="126">
      <c r="A491" s="383"/>
      <c r="B491" s="372"/>
      <c r="C491" s="353"/>
      <c r="D491" s="372"/>
      <c r="E491" s="385"/>
      <c r="F491" s="362"/>
      <c r="G491" s="383"/>
      <c r="H491" s="362"/>
      <c r="I491" s="383"/>
      <c r="J491" s="145" t="s">
        <v>912</v>
      </c>
      <c r="K491" s="145" t="s">
        <v>913</v>
      </c>
      <c r="L491" s="145" t="s">
        <v>609</v>
      </c>
      <c r="M491" s="160">
        <v>94977</v>
      </c>
      <c r="N491" s="160">
        <v>94977</v>
      </c>
      <c r="O491" s="93">
        <f t="shared" si="86"/>
        <v>100</v>
      </c>
      <c r="P491" s="350"/>
      <c r="Q491" s="116"/>
    </row>
    <row r="492" spans="1:17" ht="157.5">
      <c r="A492" s="343" t="s">
        <v>914</v>
      </c>
      <c r="B492" s="371" t="s">
        <v>903</v>
      </c>
      <c r="C492" s="344" t="s">
        <v>904</v>
      </c>
      <c r="D492" s="371" t="s">
        <v>635</v>
      </c>
      <c r="E492" s="384">
        <v>18018.400000000001</v>
      </c>
      <c r="F492" s="361">
        <v>18012.599999999999</v>
      </c>
      <c r="G492" s="343" t="s">
        <v>208</v>
      </c>
      <c r="H492" s="361">
        <f>F492/E492*100</f>
        <v>99.967810682413514</v>
      </c>
      <c r="I492" s="343"/>
      <c r="J492" s="145" t="s">
        <v>906</v>
      </c>
      <c r="K492" s="145" t="s">
        <v>907</v>
      </c>
      <c r="L492" s="145" t="s">
        <v>609</v>
      </c>
      <c r="M492" s="160">
        <v>24943.7</v>
      </c>
      <c r="N492" s="160">
        <v>24943.7</v>
      </c>
      <c r="O492" s="93">
        <f t="shared" si="86"/>
        <v>100</v>
      </c>
      <c r="P492" s="349">
        <f>(O492+O493)/2</f>
        <v>100</v>
      </c>
      <c r="Q492" s="116"/>
    </row>
    <row r="493" spans="1:17" ht="126">
      <c r="A493" s="383"/>
      <c r="B493" s="372"/>
      <c r="C493" s="353"/>
      <c r="D493" s="372"/>
      <c r="E493" s="385"/>
      <c r="F493" s="362"/>
      <c r="G493" s="383"/>
      <c r="H493" s="362"/>
      <c r="I493" s="383"/>
      <c r="J493" s="145" t="s">
        <v>915</v>
      </c>
      <c r="K493" s="145" t="s">
        <v>913</v>
      </c>
      <c r="L493" s="145" t="s">
        <v>609</v>
      </c>
      <c r="M493" s="160">
        <v>48409</v>
      </c>
      <c r="N493" s="160">
        <v>48409</v>
      </c>
      <c r="O493" s="93">
        <f t="shared" si="86"/>
        <v>100</v>
      </c>
      <c r="P493" s="350"/>
      <c r="Q493" s="116"/>
    </row>
    <row r="494" spans="1:17" ht="157.5">
      <c r="A494" s="343" t="s">
        <v>916</v>
      </c>
      <c r="B494" s="371" t="s">
        <v>903</v>
      </c>
      <c r="C494" s="344" t="s">
        <v>904</v>
      </c>
      <c r="D494" s="371" t="s">
        <v>652</v>
      </c>
      <c r="E494" s="384">
        <v>14607.7</v>
      </c>
      <c r="F494" s="361">
        <v>14571.3</v>
      </c>
      <c r="G494" s="343" t="s">
        <v>208</v>
      </c>
      <c r="H494" s="361">
        <f>F494/E494*100</f>
        <v>99.750816350280999</v>
      </c>
      <c r="I494" s="343"/>
      <c r="J494" s="145" t="s">
        <v>906</v>
      </c>
      <c r="K494" s="145" t="s">
        <v>907</v>
      </c>
      <c r="L494" s="145" t="s">
        <v>609</v>
      </c>
      <c r="M494" s="160">
        <v>25265.9</v>
      </c>
      <c r="N494" s="160">
        <v>25265.9</v>
      </c>
      <c r="O494" s="93">
        <f t="shared" si="86"/>
        <v>100</v>
      </c>
      <c r="P494" s="349">
        <f>(O494+O495)/2</f>
        <v>100</v>
      </c>
      <c r="Q494" s="116"/>
    </row>
    <row r="495" spans="1:17" ht="126">
      <c r="A495" s="383"/>
      <c r="B495" s="372"/>
      <c r="C495" s="353"/>
      <c r="D495" s="372"/>
      <c r="E495" s="385"/>
      <c r="F495" s="362"/>
      <c r="G495" s="383"/>
      <c r="H495" s="362"/>
      <c r="I495" s="383"/>
      <c r="J495" s="145" t="s">
        <v>915</v>
      </c>
      <c r="K495" s="145" t="s">
        <v>913</v>
      </c>
      <c r="L495" s="145" t="s">
        <v>609</v>
      </c>
      <c r="M495" s="160">
        <v>20235.599999999999</v>
      </c>
      <c r="N495" s="160">
        <v>20235.599999999999</v>
      </c>
      <c r="O495" s="93">
        <f t="shared" si="86"/>
        <v>100</v>
      </c>
      <c r="P495" s="350"/>
      <c r="Q495" s="116"/>
    </row>
    <row r="496" spans="1:17" ht="157.5">
      <c r="A496" s="343" t="s">
        <v>917</v>
      </c>
      <c r="B496" s="371" t="s">
        <v>903</v>
      </c>
      <c r="C496" s="344" t="s">
        <v>904</v>
      </c>
      <c r="D496" s="371" t="s">
        <v>656</v>
      </c>
      <c r="E496" s="384">
        <v>11853.1</v>
      </c>
      <c r="F496" s="361">
        <v>11852.8</v>
      </c>
      <c r="G496" s="343" t="s">
        <v>208</v>
      </c>
      <c r="H496" s="361">
        <f>F496/E496*100</f>
        <v>99.997469016544187</v>
      </c>
      <c r="I496" s="343"/>
      <c r="J496" s="145" t="s">
        <v>906</v>
      </c>
      <c r="K496" s="145" t="s">
        <v>907</v>
      </c>
      <c r="L496" s="145" t="s">
        <v>609</v>
      </c>
      <c r="M496" s="160">
        <v>12345.9</v>
      </c>
      <c r="N496" s="160">
        <v>12345.9</v>
      </c>
      <c r="O496" s="93">
        <f t="shared" si="86"/>
        <v>100</v>
      </c>
      <c r="P496" s="349">
        <f>(O496+O497)/2</f>
        <v>100</v>
      </c>
      <c r="Q496" s="116"/>
    </row>
    <row r="497" spans="1:17" ht="126">
      <c r="A497" s="383"/>
      <c r="B497" s="372"/>
      <c r="C497" s="353"/>
      <c r="D497" s="372"/>
      <c r="E497" s="385"/>
      <c r="F497" s="362"/>
      <c r="G497" s="383"/>
      <c r="H497" s="362"/>
      <c r="I497" s="383"/>
      <c r="J497" s="145" t="s">
        <v>915</v>
      </c>
      <c r="K497" s="145" t="s">
        <v>913</v>
      </c>
      <c r="L497" s="145" t="s">
        <v>609</v>
      </c>
      <c r="M497" s="160">
        <v>14000</v>
      </c>
      <c r="N497" s="160">
        <v>14000</v>
      </c>
      <c r="O497" s="93">
        <f t="shared" si="86"/>
        <v>100</v>
      </c>
      <c r="P497" s="350"/>
      <c r="Q497" s="116"/>
    </row>
    <row r="498" spans="1:17" ht="157.5">
      <c r="A498" s="343" t="s">
        <v>918</v>
      </c>
      <c r="B498" s="371" t="s">
        <v>903</v>
      </c>
      <c r="C498" s="344" t="s">
        <v>904</v>
      </c>
      <c r="D498" s="371" t="s">
        <v>658</v>
      </c>
      <c r="E498" s="384">
        <v>27218</v>
      </c>
      <c r="F498" s="361">
        <v>27138.799999999999</v>
      </c>
      <c r="G498" s="343" t="s">
        <v>208</v>
      </c>
      <c r="H498" s="361">
        <f>F498/E498*100</f>
        <v>99.709016092291861</v>
      </c>
      <c r="I498" s="343" t="s">
        <v>919</v>
      </c>
      <c r="J498" s="145" t="s">
        <v>906</v>
      </c>
      <c r="K498" s="145" t="s">
        <v>907</v>
      </c>
      <c r="L498" s="145" t="s">
        <v>609</v>
      </c>
      <c r="M498" s="160">
        <v>38930</v>
      </c>
      <c r="N498" s="160">
        <v>38930</v>
      </c>
      <c r="O498" s="93">
        <f t="shared" si="86"/>
        <v>100</v>
      </c>
      <c r="P498" s="349">
        <f>(O498+O499)/2</f>
        <v>100</v>
      </c>
      <c r="Q498" s="116"/>
    </row>
    <row r="499" spans="1:17" ht="126">
      <c r="A499" s="383"/>
      <c r="B499" s="372"/>
      <c r="C499" s="353"/>
      <c r="D499" s="372"/>
      <c r="E499" s="385"/>
      <c r="F499" s="362"/>
      <c r="G499" s="383"/>
      <c r="H499" s="362"/>
      <c r="I499" s="383"/>
      <c r="J499" s="145" t="s">
        <v>915</v>
      </c>
      <c r="K499" s="145" t="s">
        <v>913</v>
      </c>
      <c r="L499" s="145" t="s">
        <v>609</v>
      </c>
      <c r="M499" s="160">
        <v>42900</v>
      </c>
      <c r="N499" s="160">
        <v>42900</v>
      </c>
      <c r="O499" s="93">
        <f t="shared" si="86"/>
        <v>100</v>
      </c>
      <c r="P499" s="350"/>
      <c r="Q499" s="116"/>
    </row>
    <row r="500" spans="1:17" ht="157.5">
      <c r="A500" s="343" t="s">
        <v>920</v>
      </c>
      <c r="B500" s="371" t="s">
        <v>903</v>
      </c>
      <c r="C500" s="344" t="s">
        <v>904</v>
      </c>
      <c r="D500" s="371" t="s">
        <v>670</v>
      </c>
      <c r="E500" s="384">
        <v>8157.1</v>
      </c>
      <c r="F500" s="361">
        <v>8152.4</v>
      </c>
      <c r="G500" s="343" t="s">
        <v>208</v>
      </c>
      <c r="H500" s="361">
        <f>F500/E500*100</f>
        <v>99.942381483615492</v>
      </c>
      <c r="I500" s="343"/>
      <c r="J500" s="145" t="s">
        <v>906</v>
      </c>
      <c r="K500" s="145" t="s">
        <v>907</v>
      </c>
      <c r="L500" s="145" t="s">
        <v>609</v>
      </c>
      <c r="M500" s="160">
        <v>14085.1</v>
      </c>
      <c r="N500" s="160">
        <v>17152.95</v>
      </c>
      <c r="O500" s="103">
        <f>IF(N500/M500&gt;=1,100)</f>
        <v>100</v>
      </c>
      <c r="P500" s="349">
        <f>(O500+O501)/2</f>
        <v>100</v>
      </c>
      <c r="Q500" s="84" t="s">
        <v>921</v>
      </c>
    </row>
    <row r="501" spans="1:17" ht="126">
      <c r="A501" s="383"/>
      <c r="B501" s="372"/>
      <c r="C501" s="353"/>
      <c r="D501" s="372"/>
      <c r="E501" s="385"/>
      <c r="F501" s="362"/>
      <c r="G501" s="383"/>
      <c r="H501" s="362"/>
      <c r="I501" s="383"/>
      <c r="J501" s="145" t="s">
        <v>915</v>
      </c>
      <c r="K501" s="145" t="s">
        <v>913</v>
      </c>
      <c r="L501" s="145" t="s">
        <v>609</v>
      </c>
      <c r="M501" s="160">
        <v>14085.1</v>
      </c>
      <c r="N501" s="160">
        <v>17152.95</v>
      </c>
      <c r="O501" s="103">
        <f>IF(N501/M501&gt;=1,100)</f>
        <v>100</v>
      </c>
      <c r="P501" s="350"/>
      <c r="Q501" s="116"/>
    </row>
    <row r="502" spans="1:17" ht="157.5">
      <c r="A502" s="343" t="s">
        <v>922</v>
      </c>
      <c r="B502" s="371" t="s">
        <v>903</v>
      </c>
      <c r="C502" s="344" t="s">
        <v>904</v>
      </c>
      <c r="D502" s="371" t="s">
        <v>758</v>
      </c>
      <c r="E502" s="384">
        <v>19656.400000000001</v>
      </c>
      <c r="F502" s="361">
        <v>19656.3</v>
      </c>
      <c r="G502" s="343" t="s">
        <v>208</v>
      </c>
      <c r="H502" s="361">
        <f>F502/E502*100</f>
        <v>99.999491259844106</v>
      </c>
      <c r="I502" s="343"/>
      <c r="J502" s="145" t="s">
        <v>906</v>
      </c>
      <c r="K502" s="145" t="s">
        <v>907</v>
      </c>
      <c r="L502" s="145" t="s">
        <v>609</v>
      </c>
      <c r="M502" s="160">
        <v>26800</v>
      </c>
      <c r="N502" s="160">
        <v>26322.61</v>
      </c>
      <c r="O502" s="93">
        <f t="shared" ref="O502:O507" si="87">N502/M502*100</f>
        <v>98.218694029850752</v>
      </c>
      <c r="P502" s="349">
        <f>(O502+O503)/2</f>
        <v>99.109426672504014</v>
      </c>
      <c r="Q502" s="84" t="s">
        <v>923</v>
      </c>
    </row>
    <row r="503" spans="1:17" ht="126">
      <c r="A503" s="383"/>
      <c r="B503" s="372"/>
      <c r="C503" s="353"/>
      <c r="D503" s="372"/>
      <c r="E503" s="385"/>
      <c r="F503" s="362"/>
      <c r="G503" s="383"/>
      <c r="H503" s="362"/>
      <c r="I503" s="383"/>
      <c r="J503" s="145" t="s">
        <v>915</v>
      </c>
      <c r="K503" s="145" t="s">
        <v>913</v>
      </c>
      <c r="L503" s="145" t="s">
        <v>609</v>
      </c>
      <c r="M503" s="160">
        <v>18830.599999999999</v>
      </c>
      <c r="N503" s="160">
        <v>18830.63</v>
      </c>
      <c r="O503" s="93">
        <f t="shared" si="87"/>
        <v>100.00015931515726</v>
      </c>
      <c r="P503" s="350"/>
      <c r="Q503" s="116"/>
    </row>
    <row r="504" spans="1:17" ht="157.5">
      <c r="A504" s="343" t="s">
        <v>924</v>
      </c>
      <c r="B504" s="371" t="s">
        <v>903</v>
      </c>
      <c r="C504" s="344" t="s">
        <v>904</v>
      </c>
      <c r="D504" s="371" t="s">
        <v>760</v>
      </c>
      <c r="E504" s="384">
        <v>14521.7</v>
      </c>
      <c r="F504" s="361">
        <v>14521.7</v>
      </c>
      <c r="G504" s="343" t="s">
        <v>208</v>
      </c>
      <c r="H504" s="361">
        <f>F504/E504*100</f>
        <v>100</v>
      </c>
      <c r="I504" s="343"/>
      <c r="J504" s="145" t="s">
        <v>906</v>
      </c>
      <c r="K504" s="145" t="s">
        <v>907</v>
      </c>
      <c r="L504" s="145" t="s">
        <v>609</v>
      </c>
      <c r="M504" s="160">
        <v>19700</v>
      </c>
      <c r="N504" s="160">
        <v>19700</v>
      </c>
      <c r="O504" s="93">
        <f t="shared" si="87"/>
        <v>100</v>
      </c>
      <c r="P504" s="349">
        <f>(O504+O505)/2</f>
        <v>100</v>
      </c>
      <c r="Q504" s="116"/>
    </row>
    <row r="505" spans="1:17" ht="126">
      <c r="A505" s="383"/>
      <c r="B505" s="372"/>
      <c r="C505" s="353"/>
      <c r="D505" s="372"/>
      <c r="E505" s="385"/>
      <c r="F505" s="362"/>
      <c r="G505" s="383"/>
      <c r="H505" s="362"/>
      <c r="I505" s="383"/>
      <c r="J505" s="145" t="s">
        <v>915</v>
      </c>
      <c r="K505" s="145" t="s">
        <v>913</v>
      </c>
      <c r="L505" s="145" t="s">
        <v>609</v>
      </c>
      <c r="M505" s="160">
        <v>20000</v>
      </c>
      <c r="N505" s="160">
        <v>20000</v>
      </c>
      <c r="O505" s="93">
        <f t="shared" si="87"/>
        <v>100</v>
      </c>
      <c r="P505" s="350"/>
      <c r="Q505" s="116"/>
    </row>
    <row r="506" spans="1:17" ht="157.5">
      <c r="A506" s="343" t="s">
        <v>925</v>
      </c>
      <c r="B506" s="371" t="s">
        <v>903</v>
      </c>
      <c r="C506" s="344" t="s">
        <v>904</v>
      </c>
      <c r="D506" s="371" t="s">
        <v>777</v>
      </c>
      <c r="E506" s="384">
        <v>8537.6</v>
      </c>
      <c r="F506" s="361">
        <v>8537.6</v>
      </c>
      <c r="G506" s="343" t="s">
        <v>208</v>
      </c>
      <c r="H506" s="361">
        <f>F506/E506*100</f>
        <v>100</v>
      </c>
      <c r="I506" s="161"/>
      <c r="J506" s="145" t="s">
        <v>906</v>
      </c>
      <c r="K506" s="145" t="s">
        <v>907</v>
      </c>
      <c r="L506" s="145" t="s">
        <v>609</v>
      </c>
      <c r="M506" s="160">
        <v>10861.64</v>
      </c>
      <c r="N506" s="160">
        <v>10861.64</v>
      </c>
      <c r="O506" s="93">
        <f t="shared" si="87"/>
        <v>100</v>
      </c>
      <c r="P506" s="349">
        <f>(O506+O507)/2</f>
        <v>100</v>
      </c>
      <c r="Q506" s="116"/>
    </row>
    <row r="507" spans="1:17" ht="126">
      <c r="A507" s="383"/>
      <c r="B507" s="372"/>
      <c r="C507" s="353"/>
      <c r="D507" s="372"/>
      <c r="E507" s="385"/>
      <c r="F507" s="362"/>
      <c r="G507" s="383"/>
      <c r="H507" s="362"/>
      <c r="I507" s="161"/>
      <c r="J507" s="145" t="s">
        <v>915</v>
      </c>
      <c r="K507" s="145" t="s">
        <v>913</v>
      </c>
      <c r="L507" s="145" t="s">
        <v>609</v>
      </c>
      <c r="M507" s="160">
        <v>11219.6</v>
      </c>
      <c r="N507" s="160">
        <v>11219.6</v>
      </c>
      <c r="O507" s="93">
        <f t="shared" si="87"/>
        <v>100</v>
      </c>
      <c r="P507" s="350"/>
      <c r="Q507" s="116"/>
    </row>
    <row r="508" spans="1:17" ht="157.5">
      <c r="A508" s="343" t="s">
        <v>926</v>
      </c>
      <c r="B508" s="371" t="s">
        <v>903</v>
      </c>
      <c r="C508" s="344" t="s">
        <v>904</v>
      </c>
      <c r="D508" s="371" t="s">
        <v>778</v>
      </c>
      <c r="E508" s="384">
        <v>3519.1</v>
      </c>
      <c r="F508" s="361">
        <v>3519</v>
      </c>
      <c r="G508" s="343" t="s">
        <v>208</v>
      </c>
      <c r="H508" s="361">
        <f>F508/E508*100</f>
        <v>99.997158364354519</v>
      </c>
      <c r="I508" s="343"/>
      <c r="J508" s="145" t="s">
        <v>906</v>
      </c>
      <c r="K508" s="145" t="s">
        <v>907</v>
      </c>
      <c r="L508" s="145" t="s">
        <v>609</v>
      </c>
      <c r="M508" s="160">
        <v>8792</v>
      </c>
      <c r="N508" s="160">
        <v>8924.99</v>
      </c>
      <c r="O508" s="103">
        <f>IF(N508/M508&gt;=1,100)</f>
        <v>100</v>
      </c>
      <c r="P508" s="349">
        <f>(O508+O509)/2</f>
        <v>100</v>
      </c>
      <c r="Q508" s="116"/>
    </row>
    <row r="509" spans="1:17" ht="126">
      <c r="A509" s="383"/>
      <c r="B509" s="372"/>
      <c r="C509" s="353"/>
      <c r="D509" s="372"/>
      <c r="E509" s="385"/>
      <c r="F509" s="362"/>
      <c r="G509" s="383"/>
      <c r="H509" s="362"/>
      <c r="I509" s="383"/>
      <c r="J509" s="145" t="s">
        <v>915</v>
      </c>
      <c r="K509" s="145" t="s">
        <v>913</v>
      </c>
      <c r="L509" s="145" t="s">
        <v>609</v>
      </c>
      <c r="M509" s="160">
        <v>6955.9</v>
      </c>
      <c r="N509" s="160">
        <v>6955.9</v>
      </c>
      <c r="O509" s="93">
        <f t="shared" ref="O509" si="88">N509/M509*100</f>
        <v>100</v>
      </c>
      <c r="P509" s="350"/>
      <c r="Q509" s="116"/>
    </row>
    <row r="510" spans="1:17" ht="157.5">
      <c r="A510" s="343" t="s">
        <v>927</v>
      </c>
      <c r="B510" s="371" t="s">
        <v>903</v>
      </c>
      <c r="C510" s="344" t="s">
        <v>904</v>
      </c>
      <c r="D510" s="371" t="s">
        <v>762</v>
      </c>
      <c r="E510" s="384">
        <v>19231.8</v>
      </c>
      <c r="F510" s="361">
        <v>19231.8</v>
      </c>
      <c r="G510" s="343" t="s">
        <v>208</v>
      </c>
      <c r="H510" s="361">
        <f>F510/E510*100</f>
        <v>100</v>
      </c>
      <c r="I510" s="343"/>
      <c r="J510" s="145" t="s">
        <v>906</v>
      </c>
      <c r="K510" s="145" t="s">
        <v>907</v>
      </c>
      <c r="L510" s="145" t="s">
        <v>609</v>
      </c>
      <c r="M510" s="160">
        <v>23075</v>
      </c>
      <c r="N510" s="160">
        <v>23900</v>
      </c>
      <c r="O510" s="103">
        <f t="shared" ref="O510:O513" si="89">IF(N510/M510&gt;=1,100)</f>
        <v>100</v>
      </c>
      <c r="P510" s="349">
        <f>(O510+O511)/2</f>
        <v>100</v>
      </c>
      <c r="Q510" s="116"/>
    </row>
    <row r="511" spans="1:17" ht="126">
      <c r="A511" s="383"/>
      <c r="B511" s="372"/>
      <c r="C511" s="353"/>
      <c r="D511" s="372"/>
      <c r="E511" s="385"/>
      <c r="F511" s="362"/>
      <c r="G511" s="383"/>
      <c r="H511" s="362"/>
      <c r="I511" s="383"/>
      <c r="J511" s="145" t="s">
        <v>915</v>
      </c>
      <c r="K511" s="145" t="s">
        <v>913</v>
      </c>
      <c r="L511" s="145" t="s">
        <v>609</v>
      </c>
      <c r="M511" s="160">
        <v>23075</v>
      </c>
      <c r="N511" s="160">
        <v>23900</v>
      </c>
      <c r="O511" s="103">
        <f t="shared" si="89"/>
        <v>100</v>
      </c>
      <c r="P511" s="350"/>
      <c r="Q511" s="116"/>
    </row>
    <row r="512" spans="1:17" ht="157.5">
      <c r="A512" s="343" t="s">
        <v>928</v>
      </c>
      <c r="B512" s="371" t="s">
        <v>903</v>
      </c>
      <c r="C512" s="344" t="s">
        <v>904</v>
      </c>
      <c r="D512" s="371" t="s">
        <v>764</v>
      </c>
      <c r="E512" s="384">
        <v>14212.7</v>
      </c>
      <c r="F512" s="361">
        <v>14212.5</v>
      </c>
      <c r="G512" s="343" t="s">
        <v>208</v>
      </c>
      <c r="H512" s="361">
        <f>F512/E512*100</f>
        <v>99.998592807840865</v>
      </c>
      <c r="I512" s="343"/>
      <c r="J512" s="145" t="s">
        <v>906</v>
      </c>
      <c r="K512" s="145" t="s">
        <v>907</v>
      </c>
      <c r="L512" s="145" t="s">
        <v>609</v>
      </c>
      <c r="M512" s="160">
        <v>20693.3</v>
      </c>
      <c r="N512" s="160">
        <v>27439.26</v>
      </c>
      <c r="O512" s="103">
        <f t="shared" si="89"/>
        <v>100</v>
      </c>
      <c r="P512" s="349">
        <f>(O512+O513)/2</f>
        <v>100</v>
      </c>
      <c r="Q512" s="268" t="s">
        <v>929</v>
      </c>
    </row>
    <row r="513" spans="1:17" ht="126">
      <c r="A513" s="383"/>
      <c r="B513" s="372"/>
      <c r="C513" s="353"/>
      <c r="D513" s="372"/>
      <c r="E513" s="385"/>
      <c r="F513" s="362"/>
      <c r="G513" s="383"/>
      <c r="H513" s="362"/>
      <c r="I513" s="383"/>
      <c r="J513" s="145" t="s">
        <v>915</v>
      </c>
      <c r="K513" s="145" t="s">
        <v>913</v>
      </c>
      <c r="L513" s="145" t="s">
        <v>609</v>
      </c>
      <c r="M513" s="160">
        <v>19915</v>
      </c>
      <c r="N513" s="160">
        <v>27439.26</v>
      </c>
      <c r="O513" s="103">
        <f t="shared" si="89"/>
        <v>100</v>
      </c>
      <c r="P513" s="350"/>
      <c r="Q513" s="270"/>
    </row>
    <row r="514" spans="1:17" ht="157.5">
      <c r="A514" s="343" t="s">
        <v>930</v>
      </c>
      <c r="B514" s="371" t="s">
        <v>903</v>
      </c>
      <c r="C514" s="344" t="s">
        <v>904</v>
      </c>
      <c r="D514" s="371" t="s">
        <v>779</v>
      </c>
      <c r="E514" s="384">
        <v>17400.3</v>
      </c>
      <c r="F514" s="361">
        <v>17268.599999999999</v>
      </c>
      <c r="G514" s="343" t="s">
        <v>208</v>
      </c>
      <c r="H514" s="361">
        <f>F514/E514*100</f>
        <v>99.243116497991409</v>
      </c>
      <c r="I514" s="343" t="s">
        <v>487</v>
      </c>
      <c r="J514" s="145" t="s">
        <v>906</v>
      </c>
      <c r="K514" s="145" t="s">
        <v>907</v>
      </c>
      <c r="L514" s="145" t="s">
        <v>609</v>
      </c>
      <c r="M514" s="160">
        <v>20271.400000000001</v>
      </c>
      <c r="N514" s="160">
        <v>20271.400000000001</v>
      </c>
      <c r="O514" s="93">
        <f t="shared" ref="O514:O521" si="90">N514/M514*100</f>
        <v>100</v>
      </c>
      <c r="P514" s="349">
        <f>(O514+O515)/2</f>
        <v>100</v>
      </c>
      <c r="Q514" s="162"/>
    </row>
    <row r="515" spans="1:17" ht="126">
      <c r="A515" s="383"/>
      <c r="B515" s="372"/>
      <c r="C515" s="353"/>
      <c r="D515" s="372"/>
      <c r="E515" s="385"/>
      <c r="F515" s="362"/>
      <c r="G515" s="383"/>
      <c r="H515" s="362"/>
      <c r="I515" s="383"/>
      <c r="J515" s="145" t="s">
        <v>915</v>
      </c>
      <c r="K515" s="145" t="s">
        <v>913</v>
      </c>
      <c r="L515" s="145" t="s">
        <v>609</v>
      </c>
      <c r="M515" s="160">
        <v>27388</v>
      </c>
      <c r="N515" s="160">
        <v>27388</v>
      </c>
      <c r="O515" s="93">
        <f t="shared" si="90"/>
        <v>100</v>
      </c>
      <c r="P515" s="350"/>
      <c r="Q515" s="162"/>
    </row>
    <row r="516" spans="1:17" ht="157.5">
      <c r="A516" s="343" t="s">
        <v>931</v>
      </c>
      <c r="B516" s="371" t="s">
        <v>903</v>
      </c>
      <c r="C516" s="344" t="s">
        <v>904</v>
      </c>
      <c r="D516" s="371" t="s">
        <v>781</v>
      </c>
      <c r="E516" s="384">
        <v>9231.5</v>
      </c>
      <c r="F516" s="361">
        <v>9231.2999999999993</v>
      </c>
      <c r="G516" s="343" t="s">
        <v>208</v>
      </c>
      <c r="H516" s="361">
        <f>F516/E516*100</f>
        <v>99.99783350484752</v>
      </c>
      <c r="I516" s="343"/>
      <c r="J516" s="145" t="s">
        <v>906</v>
      </c>
      <c r="K516" s="145" t="s">
        <v>907</v>
      </c>
      <c r="L516" s="145" t="s">
        <v>609</v>
      </c>
      <c r="M516" s="160">
        <v>12400</v>
      </c>
      <c r="N516" s="160">
        <v>11400</v>
      </c>
      <c r="O516" s="93">
        <f t="shared" si="90"/>
        <v>91.935483870967744</v>
      </c>
      <c r="P516" s="349">
        <f>(O516+O517+O518)/3</f>
        <v>97.311827956989248</v>
      </c>
      <c r="Q516" s="162" t="s">
        <v>932</v>
      </c>
    </row>
    <row r="517" spans="1:17" ht="126">
      <c r="A517" s="386"/>
      <c r="B517" s="387"/>
      <c r="C517" s="352"/>
      <c r="D517" s="387"/>
      <c r="E517" s="396"/>
      <c r="F517" s="364"/>
      <c r="G517" s="386"/>
      <c r="H517" s="364"/>
      <c r="I517" s="386"/>
      <c r="J517" s="145" t="s">
        <v>933</v>
      </c>
      <c r="K517" s="145" t="s">
        <v>934</v>
      </c>
      <c r="L517" s="145" t="s">
        <v>350</v>
      </c>
      <c r="M517" s="163">
        <v>17</v>
      </c>
      <c r="N517" s="163">
        <v>17</v>
      </c>
      <c r="O517" s="93">
        <f t="shared" si="90"/>
        <v>100</v>
      </c>
      <c r="P517" s="363"/>
      <c r="Q517" s="162"/>
    </row>
    <row r="518" spans="1:17" ht="126">
      <c r="A518" s="383"/>
      <c r="B518" s="387"/>
      <c r="C518" s="353"/>
      <c r="D518" s="387"/>
      <c r="E518" s="385"/>
      <c r="F518" s="362"/>
      <c r="G518" s="383"/>
      <c r="H518" s="362"/>
      <c r="I518" s="383"/>
      <c r="J518" s="145" t="s">
        <v>935</v>
      </c>
      <c r="K518" s="145" t="s">
        <v>913</v>
      </c>
      <c r="L518" s="145" t="s">
        <v>609</v>
      </c>
      <c r="M518" s="160">
        <v>10600</v>
      </c>
      <c r="N518" s="160">
        <v>10600</v>
      </c>
      <c r="O518" s="93">
        <f t="shared" si="90"/>
        <v>100</v>
      </c>
      <c r="P518" s="350"/>
      <c r="Q518" s="162"/>
    </row>
    <row r="519" spans="1:17" ht="157.5">
      <c r="A519" s="343" t="s">
        <v>936</v>
      </c>
      <c r="B519" s="371" t="s">
        <v>903</v>
      </c>
      <c r="C519" s="344" t="s">
        <v>904</v>
      </c>
      <c r="D519" s="371" t="s">
        <v>766</v>
      </c>
      <c r="E519" s="384">
        <v>12010.7</v>
      </c>
      <c r="F519" s="361">
        <v>12010.7</v>
      </c>
      <c r="G519" s="343" t="s">
        <v>208</v>
      </c>
      <c r="H519" s="361">
        <f>F519/E519*100</f>
        <v>100</v>
      </c>
      <c r="I519" s="343"/>
      <c r="J519" s="145" t="s">
        <v>906</v>
      </c>
      <c r="K519" s="145" t="s">
        <v>907</v>
      </c>
      <c r="L519" s="145" t="s">
        <v>609</v>
      </c>
      <c r="M519" s="160">
        <v>16300</v>
      </c>
      <c r="N519" s="160">
        <v>14187.59</v>
      </c>
      <c r="O519" s="103">
        <f t="shared" si="90"/>
        <v>87.040429447852759</v>
      </c>
      <c r="P519" s="349">
        <f>(O519+O520)/2</f>
        <v>86.858895705521462</v>
      </c>
      <c r="Q519" s="162" t="s">
        <v>937</v>
      </c>
    </row>
    <row r="520" spans="1:17" ht="126">
      <c r="A520" s="383"/>
      <c r="B520" s="387"/>
      <c r="C520" s="353"/>
      <c r="D520" s="387"/>
      <c r="E520" s="385"/>
      <c r="F520" s="362"/>
      <c r="G520" s="383"/>
      <c r="H520" s="362"/>
      <c r="I520" s="383"/>
      <c r="J520" s="145" t="s">
        <v>915</v>
      </c>
      <c r="K520" s="145" t="s">
        <v>913</v>
      </c>
      <c r="L520" s="145" t="s">
        <v>609</v>
      </c>
      <c r="M520" s="160">
        <v>16300</v>
      </c>
      <c r="N520" s="160">
        <v>14128.41</v>
      </c>
      <c r="O520" s="103">
        <f t="shared" si="90"/>
        <v>86.677361963190179</v>
      </c>
      <c r="P520" s="350"/>
      <c r="Q520" s="162" t="s">
        <v>937</v>
      </c>
    </row>
    <row r="521" spans="1:17" ht="157.5">
      <c r="A521" s="343" t="s">
        <v>938</v>
      </c>
      <c r="B521" s="371" t="s">
        <v>903</v>
      </c>
      <c r="C521" s="344" t="s">
        <v>904</v>
      </c>
      <c r="D521" s="371" t="s">
        <v>782</v>
      </c>
      <c r="E521" s="384">
        <v>14606</v>
      </c>
      <c r="F521" s="361">
        <v>14605.8</v>
      </c>
      <c r="G521" s="343" t="s">
        <v>208</v>
      </c>
      <c r="H521" s="361">
        <f>F521/E521*100</f>
        <v>99.998630699712436</v>
      </c>
      <c r="I521" s="343"/>
      <c r="J521" s="145" t="s">
        <v>906</v>
      </c>
      <c r="K521" s="145" t="s">
        <v>907</v>
      </c>
      <c r="L521" s="145" t="s">
        <v>609</v>
      </c>
      <c r="M521" s="160">
        <v>106111.8</v>
      </c>
      <c r="N521" s="160">
        <v>19189.7</v>
      </c>
      <c r="O521" s="103">
        <f t="shared" si="90"/>
        <v>18.084416624729766</v>
      </c>
      <c r="P521" s="349">
        <f>(O521+O522+O523)/3</f>
        <v>72.694805541576599</v>
      </c>
      <c r="Q521" s="76" t="s">
        <v>980</v>
      </c>
    </row>
    <row r="522" spans="1:17" ht="126">
      <c r="A522" s="386"/>
      <c r="B522" s="387"/>
      <c r="C522" s="352"/>
      <c r="D522" s="387"/>
      <c r="E522" s="396"/>
      <c r="F522" s="364"/>
      <c r="G522" s="386"/>
      <c r="H522" s="364"/>
      <c r="I522" s="386"/>
      <c r="J522" s="145" t="s">
        <v>915</v>
      </c>
      <c r="K522" s="145" t="s">
        <v>913</v>
      </c>
      <c r="L522" s="145" t="s">
        <v>609</v>
      </c>
      <c r="M522" s="160">
        <v>12652.3</v>
      </c>
      <c r="N522" s="160">
        <v>12764.43</v>
      </c>
      <c r="O522" s="103">
        <f t="shared" ref="O522:O524" si="91">IF(N522/M522&gt;=1,100)</f>
        <v>100</v>
      </c>
      <c r="P522" s="363"/>
      <c r="Q522" s="162"/>
    </row>
    <row r="523" spans="1:17" ht="63">
      <c r="A523" s="383"/>
      <c r="B523" s="372"/>
      <c r="C523" s="353"/>
      <c r="D523" s="372"/>
      <c r="E523" s="385"/>
      <c r="F523" s="362"/>
      <c r="G523" s="383"/>
      <c r="H523" s="362"/>
      <c r="I523" s="383"/>
      <c r="J523" s="145" t="s">
        <v>939</v>
      </c>
      <c r="K523" s="145" t="s">
        <v>940</v>
      </c>
      <c r="L523" s="145" t="s">
        <v>350</v>
      </c>
      <c r="M523" s="163">
        <v>4</v>
      </c>
      <c r="N523" s="163">
        <v>5</v>
      </c>
      <c r="O523" s="103">
        <f t="shared" si="91"/>
        <v>100</v>
      </c>
      <c r="P523" s="350"/>
      <c r="Q523" s="162"/>
    </row>
    <row r="524" spans="1:17" ht="157.5">
      <c r="A524" s="343" t="s">
        <v>941</v>
      </c>
      <c r="B524" s="371" t="s">
        <v>903</v>
      </c>
      <c r="C524" s="344" t="s">
        <v>904</v>
      </c>
      <c r="D524" s="371" t="s">
        <v>768</v>
      </c>
      <c r="E524" s="384">
        <v>4939</v>
      </c>
      <c r="F524" s="361">
        <v>4939</v>
      </c>
      <c r="G524" s="343" t="s">
        <v>208</v>
      </c>
      <c r="H524" s="361">
        <f>F524/E524*100</f>
        <v>100</v>
      </c>
      <c r="I524" s="343"/>
      <c r="J524" s="145" t="s">
        <v>906</v>
      </c>
      <c r="K524" s="145" t="s">
        <v>907</v>
      </c>
      <c r="L524" s="145" t="s">
        <v>609</v>
      </c>
      <c r="M524" s="160">
        <v>8623.6</v>
      </c>
      <c r="N524" s="160">
        <v>8782.7999999999993</v>
      </c>
      <c r="O524" s="103">
        <f t="shared" si="91"/>
        <v>100</v>
      </c>
      <c r="P524" s="349">
        <f>(O524+O525)/2</f>
        <v>100</v>
      </c>
      <c r="Q524" s="162"/>
    </row>
    <row r="525" spans="1:17" ht="126">
      <c r="A525" s="383"/>
      <c r="B525" s="372"/>
      <c r="C525" s="353"/>
      <c r="D525" s="372"/>
      <c r="E525" s="385"/>
      <c r="F525" s="362"/>
      <c r="G525" s="383"/>
      <c r="H525" s="362"/>
      <c r="I525" s="383"/>
      <c r="J525" s="145" t="s">
        <v>915</v>
      </c>
      <c r="K525" s="145" t="s">
        <v>913</v>
      </c>
      <c r="L525" s="145" t="s">
        <v>609</v>
      </c>
      <c r="M525" s="160">
        <v>8623.6</v>
      </c>
      <c r="N525" s="160">
        <v>8623.6</v>
      </c>
      <c r="O525" s="103">
        <f t="shared" ref="O525:O528" si="92">N525/M525*100</f>
        <v>100</v>
      </c>
      <c r="P525" s="350"/>
      <c r="Q525" s="162"/>
    </row>
    <row r="526" spans="1:17" ht="157.5">
      <c r="A526" s="343" t="s">
        <v>942</v>
      </c>
      <c r="B526" s="371" t="s">
        <v>903</v>
      </c>
      <c r="C526" s="344" t="s">
        <v>904</v>
      </c>
      <c r="D526" s="371" t="s">
        <v>770</v>
      </c>
      <c r="E526" s="384">
        <v>84857</v>
      </c>
      <c r="F526" s="361">
        <v>82654.100000000006</v>
      </c>
      <c r="G526" s="343" t="s">
        <v>208</v>
      </c>
      <c r="H526" s="361">
        <f t="shared" ref="H526" si="93">F526/E526*100</f>
        <v>97.403985528595172</v>
      </c>
      <c r="I526" s="343" t="s">
        <v>943</v>
      </c>
      <c r="J526" s="145" t="s">
        <v>906</v>
      </c>
      <c r="K526" s="145" t="s">
        <v>907</v>
      </c>
      <c r="L526" s="145" t="s">
        <v>609</v>
      </c>
      <c r="M526" s="160">
        <v>103300</v>
      </c>
      <c r="N526" s="160">
        <v>103300</v>
      </c>
      <c r="O526" s="103">
        <f t="shared" si="92"/>
        <v>100</v>
      </c>
      <c r="P526" s="349">
        <f>(O526+O527+O528)/3</f>
        <v>100</v>
      </c>
      <c r="Q526" s="162"/>
    </row>
    <row r="527" spans="1:17" ht="173.25">
      <c r="A527" s="386"/>
      <c r="B527" s="387"/>
      <c r="C527" s="352"/>
      <c r="D527" s="387"/>
      <c r="E527" s="396"/>
      <c r="F527" s="364"/>
      <c r="G527" s="386"/>
      <c r="H527" s="364"/>
      <c r="I527" s="386"/>
      <c r="J527" s="145" t="s">
        <v>944</v>
      </c>
      <c r="K527" s="145" t="s">
        <v>900</v>
      </c>
      <c r="L527" s="145" t="s">
        <v>350</v>
      </c>
      <c r="M527" s="163">
        <v>24</v>
      </c>
      <c r="N527" s="163">
        <v>24</v>
      </c>
      <c r="O527" s="103">
        <f t="shared" si="92"/>
        <v>100</v>
      </c>
      <c r="P527" s="363"/>
      <c r="Q527" s="162"/>
    </row>
    <row r="528" spans="1:17" ht="126">
      <c r="A528" s="386"/>
      <c r="B528" s="387"/>
      <c r="C528" s="352"/>
      <c r="D528" s="387"/>
      <c r="E528" s="396"/>
      <c r="F528" s="364"/>
      <c r="G528" s="386"/>
      <c r="H528" s="364"/>
      <c r="I528" s="386"/>
      <c r="J528" s="145" t="s">
        <v>845</v>
      </c>
      <c r="K528" s="145" t="s">
        <v>827</v>
      </c>
      <c r="L528" s="145" t="s">
        <v>609</v>
      </c>
      <c r="M528" s="174">
        <v>103300</v>
      </c>
      <c r="N528" s="174">
        <v>103300</v>
      </c>
      <c r="O528" s="94">
        <f t="shared" si="92"/>
        <v>100</v>
      </c>
      <c r="P528" s="363"/>
      <c r="Q528" s="86"/>
    </row>
    <row r="529" spans="1:17" s="44" customFormat="1" ht="48" customHeight="1">
      <c r="A529" s="399" t="s">
        <v>971</v>
      </c>
      <c r="B529" s="399"/>
      <c r="C529" s="399"/>
      <c r="D529" s="399"/>
      <c r="E529" s="232">
        <v>20045726.800000001</v>
      </c>
      <c r="F529" s="83">
        <v>18060821.899999999</v>
      </c>
      <c r="G529" s="116" t="s">
        <v>114</v>
      </c>
      <c r="H529" s="116" t="s">
        <v>114</v>
      </c>
      <c r="I529" s="116" t="s">
        <v>114</v>
      </c>
      <c r="J529" s="116" t="s">
        <v>114</v>
      </c>
      <c r="K529" s="116" t="s">
        <v>114</v>
      </c>
      <c r="L529" s="116" t="s">
        <v>114</v>
      </c>
      <c r="M529" s="116" t="s">
        <v>114</v>
      </c>
      <c r="N529" s="116" t="s">
        <v>114</v>
      </c>
      <c r="O529" s="116" t="s">
        <v>114</v>
      </c>
      <c r="P529" s="116" t="s">
        <v>114</v>
      </c>
      <c r="Q529" s="116" t="s">
        <v>114</v>
      </c>
    </row>
    <row r="530" spans="1:17" s="44" customFormat="1" ht="48" customHeight="1">
      <c r="A530" s="399" t="s">
        <v>972</v>
      </c>
      <c r="B530" s="399"/>
      <c r="C530" s="399"/>
      <c r="D530" s="399"/>
      <c r="E530" s="232">
        <v>20045726.800000001</v>
      </c>
      <c r="F530" s="83">
        <v>18060821.899999999</v>
      </c>
      <c r="G530" s="116" t="s">
        <v>114</v>
      </c>
      <c r="H530" s="116" t="s">
        <v>114</v>
      </c>
      <c r="I530" s="116" t="s">
        <v>114</v>
      </c>
      <c r="J530" s="116" t="s">
        <v>114</v>
      </c>
      <c r="K530" s="116" t="s">
        <v>114</v>
      </c>
      <c r="L530" s="116" t="s">
        <v>114</v>
      </c>
      <c r="M530" s="116" t="s">
        <v>114</v>
      </c>
      <c r="N530" s="116" t="s">
        <v>114</v>
      </c>
      <c r="O530" s="116" t="s">
        <v>114</v>
      </c>
      <c r="P530" s="116" t="s">
        <v>114</v>
      </c>
      <c r="Q530" s="116" t="s">
        <v>114</v>
      </c>
    </row>
    <row r="531" spans="1:17" ht="15.75">
      <c r="A531" s="400" t="s">
        <v>945</v>
      </c>
      <c r="B531" s="401"/>
      <c r="C531" s="401"/>
      <c r="D531" s="401"/>
      <c r="E531" s="401"/>
      <c r="F531" s="401"/>
      <c r="G531" s="401"/>
      <c r="H531" s="401"/>
      <c r="I531" s="401"/>
      <c r="J531" s="401"/>
      <c r="K531" s="401"/>
      <c r="L531" s="401"/>
      <c r="M531" s="401"/>
      <c r="N531" s="401"/>
      <c r="O531" s="401"/>
      <c r="P531" s="401"/>
      <c r="Q531" s="402"/>
    </row>
    <row r="532" spans="1:17" s="44" customFormat="1" ht="15.75">
      <c r="A532" s="400" t="s">
        <v>38</v>
      </c>
      <c r="B532" s="401"/>
      <c r="C532" s="401"/>
      <c r="D532" s="401"/>
      <c r="E532" s="401"/>
      <c r="F532" s="401"/>
      <c r="G532" s="401"/>
      <c r="H532" s="401"/>
      <c r="I532" s="401"/>
      <c r="J532" s="401"/>
      <c r="K532" s="401"/>
      <c r="L532" s="401"/>
      <c r="M532" s="401"/>
      <c r="N532" s="401"/>
      <c r="O532" s="401"/>
      <c r="P532" s="401"/>
      <c r="Q532" s="402"/>
    </row>
    <row r="533" spans="1:17" ht="220.5">
      <c r="A533" s="165" t="s">
        <v>946</v>
      </c>
      <c r="B533" s="162" t="s">
        <v>947</v>
      </c>
      <c r="C533" s="164" t="s">
        <v>948</v>
      </c>
      <c r="D533" s="125" t="s">
        <v>109</v>
      </c>
      <c r="E533" s="166">
        <v>749652.3</v>
      </c>
      <c r="F533" s="166">
        <v>749652.2</v>
      </c>
      <c r="G533" s="141" t="s">
        <v>217</v>
      </c>
      <c r="H533" s="167">
        <f t="shared" ref="H533:H534" si="94">F533/E533*100</f>
        <v>99.999986660482449</v>
      </c>
      <c r="I533" s="211"/>
      <c r="J533" s="145"/>
      <c r="K533" s="125" t="s">
        <v>949</v>
      </c>
      <c r="L533" s="145" t="s">
        <v>950</v>
      </c>
      <c r="M533" s="168">
        <v>1286.8</v>
      </c>
      <c r="N533" s="168">
        <v>1336.8</v>
      </c>
      <c r="O533" s="103">
        <f>M533/N533*100</f>
        <v>96.259724715739083</v>
      </c>
      <c r="P533" s="169">
        <f>O533</f>
        <v>96.259724715739083</v>
      </c>
      <c r="Q533" s="84" t="s">
        <v>951</v>
      </c>
    </row>
    <row r="534" spans="1:17" ht="236.25">
      <c r="A534" s="165" t="s">
        <v>952</v>
      </c>
      <c r="B534" s="162" t="s">
        <v>953</v>
      </c>
      <c r="C534" s="164" t="s">
        <v>954</v>
      </c>
      <c r="D534" s="125" t="s">
        <v>109</v>
      </c>
      <c r="E534" s="170">
        <v>12410400.800000001</v>
      </c>
      <c r="F534" s="170">
        <v>12410400.800000001</v>
      </c>
      <c r="G534" s="145" t="s">
        <v>217</v>
      </c>
      <c r="H534" s="171">
        <f t="shared" si="94"/>
        <v>100</v>
      </c>
      <c r="I534" s="212"/>
      <c r="J534" s="145"/>
      <c r="K534" s="125" t="s">
        <v>955</v>
      </c>
      <c r="L534" s="145" t="s">
        <v>950</v>
      </c>
      <c r="M534" s="153">
        <v>21453.1</v>
      </c>
      <c r="N534" s="153">
        <v>19094.5</v>
      </c>
      <c r="O534" s="103">
        <f>IF(M534/N534&gt;=1,100)</f>
        <v>100</v>
      </c>
      <c r="P534" s="169">
        <f>O534</f>
        <v>100</v>
      </c>
      <c r="Q534" s="209"/>
    </row>
    <row r="535" spans="1:17" ht="126">
      <c r="A535" s="343" t="s">
        <v>956</v>
      </c>
      <c r="B535" s="268" t="s">
        <v>957</v>
      </c>
      <c r="C535" s="344" t="s">
        <v>958</v>
      </c>
      <c r="D535" s="268" t="s">
        <v>109</v>
      </c>
      <c r="E535" s="361">
        <v>174102.2</v>
      </c>
      <c r="F535" s="361">
        <v>172978.3</v>
      </c>
      <c r="G535" s="371" t="s">
        <v>217</v>
      </c>
      <c r="H535" s="403">
        <f>F535/E535*100</f>
        <v>99.354459621992135</v>
      </c>
      <c r="I535" s="268" t="s">
        <v>959</v>
      </c>
      <c r="J535" s="141" t="s">
        <v>960</v>
      </c>
      <c r="K535" s="125" t="s">
        <v>961</v>
      </c>
      <c r="L535" s="125" t="s">
        <v>962</v>
      </c>
      <c r="M535" s="155">
        <v>73505</v>
      </c>
      <c r="N535" s="155">
        <v>74263</v>
      </c>
      <c r="O535" s="103">
        <f>IF(N535/M535&gt;=1,100)</f>
        <v>100</v>
      </c>
      <c r="P535" s="403">
        <f>SUM(O535,O536)/2</f>
        <v>99.40052599384822</v>
      </c>
      <c r="Q535" s="84" t="s">
        <v>963</v>
      </c>
    </row>
    <row r="536" spans="1:17" ht="157.5">
      <c r="A536" s="383"/>
      <c r="B536" s="270"/>
      <c r="C536" s="345"/>
      <c r="D536" s="270"/>
      <c r="E536" s="362"/>
      <c r="F536" s="362"/>
      <c r="G536" s="345"/>
      <c r="H536" s="345"/>
      <c r="I536" s="270"/>
      <c r="J536" s="141" t="s">
        <v>964</v>
      </c>
      <c r="K536" s="125" t="s">
        <v>965</v>
      </c>
      <c r="L536" s="125" t="s">
        <v>446</v>
      </c>
      <c r="M536" s="155">
        <v>1031571</v>
      </c>
      <c r="N536" s="172">
        <v>1019203</v>
      </c>
      <c r="O536" s="103">
        <f t="shared" ref="O536" si="95">(N536/M536)*100</f>
        <v>98.801051987696425</v>
      </c>
      <c r="P536" s="404"/>
      <c r="Q536" s="162" t="s">
        <v>966</v>
      </c>
    </row>
    <row r="537" spans="1:17" ht="189">
      <c r="A537" s="109" t="s">
        <v>967</v>
      </c>
      <c r="B537" s="84" t="s">
        <v>968</v>
      </c>
      <c r="C537" s="109" t="s">
        <v>969</v>
      </c>
      <c r="D537" s="84" t="s">
        <v>109</v>
      </c>
      <c r="E537" s="98">
        <v>20000.099999999999</v>
      </c>
      <c r="F537" s="98">
        <v>19999.5</v>
      </c>
      <c r="G537" s="141" t="s">
        <v>217</v>
      </c>
      <c r="H537" s="173">
        <f t="shared" ref="H537" si="96">F537/E537*100</f>
        <v>99.997000014999941</v>
      </c>
      <c r="I537" s="210"/>
      <c r="J537" s="141"/>
      <c r="K537" s="125" t="s">
        <v>970</v>
      </c>
      <c r="L537" s="125" t="s">
        <v>446</v>
      </c>
      <c r="M537" s="172">
        <v>1354</v>
      </c>
      <c r="N537" s="172">
        <v>1375</v>
      </c>
      <c r="O537" s="103">
        <f>IF(N537/M537&gt;=1,100)</f>
        <v>100</v>
      </c>
      <c r="P537" s="93">
        <v>100</v>
      </c>
      <c r="Q537" s="210"/>
    </row>
    <row r="538" spans="1:17" s="44" customFormat="1" ht="55.5" customHeight="1">
      <c r="A538" s="399" t="s">
        <v>973</v>
      </c>
      <c r="B538" s="399"/>
      <c r="C538" s="399"/>
      <c r="D538" s="399"/>
      <c r="E538" s="232">
        <v>13354155.4</v>
      </c>
      <c r="F538" s="83">
        <v>13353030.800000001</v>
      </c>
      <c r="G538" s="116" t="s">
        <v>114</v>
      </c>
      <c r="H538" s="116" t="s">
        <v>114</v>
      </c>
      <c r="I538" s="116" t="s">
        <v>114</v>
      </c>
      <c r="J538" s="116" t="s">
        <v>114</v>
      </c>
      <c r="K538" s="116" t="s">
        <v>114</v>
      </c>
      <c r="L538" s="116" t="s">
        <v>114</v>
      </c>
      <c r="M538" s="116" t="s">
        <v>114</v>
      </c>
      <c r="N538" s="116" t="s">
        <v>114</v>
      </c>
      <c r="O538" s="116" t="s">
        <v>114</v>
      </c>
      <c r="P538" s="116" t="s">
        <v>114</v>
      </c>
      <c r="Q538" s="116" t="s">
        <v>114</v>
      </c>
    </row>
    <row r="539" spans="1:17" s="44" customFormat="1" ht="48" customHeight="1">
      <c r="A539" s="399" t="s">
        <v>974</v>
      </c>
      <c r="B539" s="399"/>
      <c r="C539" s="399"/>
      <c r="D539" s="399"/>
      <c r="E539" s="232">
        <v>13354155.4</v>
      </c>
      <c r="F539" s="83">
        <v>13353030.800000001</v>
      </c>
      <c r="G539" s="116" t="s">
        <v>114</v>
      </c>
      <c r="H539" s="116" t="s">
        <v>114</v>
      </c>
      <c r="I539" s="116" t="s">
        <v>114</v>
      </c>
      <c r="J539" s="116" t="s">
        <v>114</v>
      </c>
      <c r="K539" s="116" t="s">
        <v>114</v>
      </c>
      <c r="L539" s="116" t="s">
        <v>114</v>
      </c>
      <c r="M539" s="116" t="s">
        <v>114</v>
      </c>
      <c r="N539" s="116" t="s">
        <v>114</v>
      </c>
      <c r="O539" s="116" t="s">
        <v>114</v>
      </c>
      <c r="P539" s="116" t="s">
        <v>114</v>
      </c>
      <c r="Q539" s="116" t="s">
        <v>114</v>
      </c>
    </row>
    <row r="540" spans="1:17" ht="15.75">
      <c r="A540" s="397"/>
      <c r="B540" s="398"/>
      <c r="C540" s="398"/>
      <c r="D540" s="398"/>
      <c r="E540" s="233"/>
      <c r="F540" s="233"/>
      <c r="G540" s="233"/>
      <c r="H540" s="397" t="s">
        <v>982</v>
      </c>
      <c r="I540" s="398"/>
      <c r="J540" s="398"/>
      <c r="K540" s="398"/>
    </row>
    <row r="541" spans="1:17" ht="15.75">
      <c r="A541" s="398"/>
      <c r="B541" s="398"/>
      <c r="C541" s="398"/>
      <c r="D541" s="398"/>
      <c r="E541" s="233"/>
      <c r="F541" s="233"/>
      <c r="G541" s="233"/>
      <c r="H541" s="398"/>
      <c r="I541" s="398"/>
      <c r="J541" s="398"/>
      <c r="K541" s="398"/>
    </row>
    <row r="542" spans="1:17" ht="15.75">
      <c r="A542" s="398"/>
      <c r="B542" s="398"/>
      <c r="C542" s="398"/>
      <c r="D542" s="398"/>
      <c r="E542" s="233"/>
      <c r="F542" s="233"/>
      <c r="G542" s="233"/>
      <c r="H542" s="398"/>
      <c r="I542" s="398"/>
      <c r="J542" s="398"/>
      <c r="K542" s="398"/>
    </row>
    <row r="543" spans="1:17" ht="15.75">
      <c r="A543" s="398"/>
      <c r="B543" s="398"/>
      <c r="C543" s="398"/>
      <c r="D543" s="398"/>
      <c r="E543" s="233"/>
      <c r="F543" s="233"/>
      <c r="G543" s="233"/>
      <c r="H543" s="398"/>
      <c r="I543" s="398"/>
      <c r="J543" s="398"/>
      <c r="K543" s="398"/>
      <c r="L543" s="233" t="s">
        <v>981</v>
      </c>
    </row>
  </sheetData>
  <mergeCells count="715">
    <mergeCell ref="A540:D543"/>
    <mergeCell ref="H540:K543"/>
    <mergeCell ref="A529:D529"/>
    <mergeCell ref="A530:D530"/>
    <mergeCell ref="A532:Q532"/>
    <mergeCell ref="A538:D538"/>
    <mergeCell ref="A539:D539"/>
    <mergeCell ref="A531:Q531"/>
    <mergeCell ref="A535:A536"/>
    <mergeCell ref="B535:B536"/>
    <mergeCell ref="C535:C536"/>
    <mergeCell ref="D535:D536"/>
    <mergeCell ref="E535:E536"/>
    <mergeCell ref="F535:F536"/>
    <mergeCell ref="G535:G536"/>
    <mergeCell ref="H535:H536"/>
    <mergeCell ref="I535:I536"/>
    <mergeCell ref="P535:P536"/>
    <mergeCell ref="F526:F528"/>
    <mergeCell ref="G526:G528"/>
    <mergeCell ref="H526:H528"/>
    <mergeCell ref="I526:I528"/>
    <mergeCell ref="P526:P528"/>
    <mergeCell ref="A526:A528"/>
    <mergeCell ref="B526:B528"/>
    <mergeCell ref="C526:C528"/>
    <mergeCell ref="D526:D528"/>
    <mergeCell ref="E526:E528"/>
    <mergeCell ref="F524:F525"/>
    <mergeCell ref="G524:G525"/>
    <mergeCell ref="H524:H525"/>
    <mergeCell ref="I524:I525"/>
    <mergeCell ref="P524:P525"/>
    <mergeCell ref="A524:A525"/>
    <mergeCell ref="B524:B525"/>
    <mergeCell ref="C524:C525"/>
    <mergeCell ref="D524:D525"/>
    <mergeCell ref="E524:E525"/>
    <mergeCell ref="F521:F523"/>
    <mergeCell ref="G521:G523"/>
    <mergeCell ref="H521:H523"/>
    <mergeCell ref="I521:I523"/>
    <mergeCell ref="P521:P523"/>
    <mergeCell ref="A521:A523"/>
    <mergeCell ref="B521:B523"/>
    <mergeCell ref="C521:C523"/>
    <mergeCell ref="D521:D523"/>
    <mergeCell ref="E521:E523"/>
    <mergeCell ref="F519:F520"/>
    <mergeCell ref="G519:G520"/>
    <mergeCell ref="H519:H520"/>
    <mergeCell ref="I519:I520"/>
    <mergeCell ref="P519:P520"/>
    <mergeCell ref="A519:A520"/>
    <mergeCell ref="B519:B520"/>
    <mergeCell ref="C519:C520"/>
    <mergeCell ref="D519:D520"/>
    <mergeCell ref="E519:E520"/>
    <mergeCell ref="F516:F518"/>
    <mergeCell ref="G516:G518"/>
    <mergeCell ref="H516:H518"/>
    <mergeCell ref="I516:I518"/>
    <mergeCell ref="P516:P518"/>
    <mergeCell ref="A516:A518"/>
    <mergeCell ref="B516:B518"/>
    <mergeCell ref="C516:C518"/>
    <mergeCell ref="D516:D518"/>
    <mergeCell ref="E516:E518"/>
    <mergeCell ref="Q512:Q513"/>
    <mergeCell ref="A514:A515"/>
    <mergeCell ref="B514:B515"/>
    <mergeCell ref="C514:C515"/>
    <mergeCell ref="D514:D515"/>
    <mergeCell ref="E514:E515"/>
    <mergeCell ref="F514:F515"/>
    <mergeCell ref="G514:G515"/>
    <mergeCell ref="H514:H515"/>
    <mergeCell ref="I514:I515"/>
    <mergeCell ref="P514:P515"/>
    <mergeCell ref="F512:F513"/>
    <mergeCell ref="G512:G513"/>
    <mergeCell ref="H512:H513"/>
    <mergeCell ref="I512:I513"/>
    <mergeCell ref="P512:P513"/>
    <mergeCell ref="A512:A513"/>
    <mergeCell ref="B512:B513"/>
    <mergeCell ref="C512:C513"/>
    <mergeCell ref="D512:D513"/>
    <mergeCell ref="E512:E513"/>
    <mergeCell ref="F510:F511"/>
    <mergeCell ref="G510:G511"/>
    <mergeCell ref="H510:H511"/>
    <mergeCell ref="I510:I511"/>
    <mergeCell ref="P510:P511"/>
    <mergeCell ref="A510:A511"/>
    <mergeCell ref="B510:B511"/>
    <mergeCell ref="C510:C511"/>
    <mergeCell ref="D510:D511"/>
    <mergeCell ref="E510:E511"/>
    <mergeCell ref="F506:F507"/>
    <mergeCell ref="G506:G507"/>
    <mergeCell ref="H506:H507"/>
    <mergeCell ref="P506:P507"/>
    <mergeCell ref="A508:A509"/>
    <mergeCell ref="B508:B509"/>
    <mergeCell ref="C508:C509"/>
    <mergeCell ref="D508:D509"/>
    <mergeCell ref="E508:E509"/>
    <mergeCell ref="F508:F509"/>
    <mergeCell ref="G508:G509"/>
    <mergeCell ref="H508:H509"/>
    <mergeCell ref="I508:I509"/>
    <mergeCell ref="P508:P509"/>
    <mergeCell ref="A506:A507"/>
    <mergeCell ref="B506:B507"/>
    <mergeCell ref="C506:C507"/>
    <mergeCell ref="D506:D507"/>
    <mergeCell ref="E506:E507"/>
    <mergeCell ref="F504:F505"/>
    <mergeCell ref="G504:G505"/>
    <mergeCell ref="H504:H505"/>
    <mergeCell ref="I504:I505"/>
    <mergeCell ref="P504:P505"/>
    <mergeCell ref="A504:A505"/>
    <mergeCell ref="B504:B505"/>
    <mergeCell ref="C504:C505"/>
    <mergeCell ref="D504:D505"/>
    <mergeCell ref="E504:E505"/>
    <mergeCell ref="F502:F503"/>
    <mergeCell ref="G502:G503"/>
    <mergeCell ref="H502:H503"/>
    <mergeCell ref="I502:I503"/>
    <mergeCell ref="P502:P503"/>
    <mergeCell ref="A502:A503"/>
    <mergeCell ref="B502:B503"/>
    <mergeCell ref="C502:C503"/>
    <mergeCell ref="D502:D503"/>
    <mergeCell ref="E502:E503"/>
    <mergeCell ref="F500:F501"/>
    <mergeCell ref="G500:G501"/>
    <mergeCell ref="H500:H501"/>
    <mergeCell ref="I500:I501"/>
    <mergeCell ref="P500:P501"/>
    <mergeCell ref="A500:A501"/>
    <mergeCell ref="B500:B501"/>
    <mergeCell ref="C500:C501"/>
    <mergeCell ref="D500:D501"/>
    <mergeCell ref="E500:E501"/>
    <mergeCell ref="F498:F499"/>
    <mergeCell ref="G498:G499"/>
    <mergeCell ref="H498:H499"/>
    <mergeCell ref="I498:I499"/>
    <mergeCell ref="P498:P499"/>
    <mergeCell ref="A498:A499"/>
    <mergeCell ref="B498:B499"/>
    <mergeCell ref="C498:C499"/>
    <mergeCell ref="D498:D499"/>
    <mergeCell ref="E498:E499"/>
    <mergeCell ref="F496:F497"/>
    <mergeCell ref="G496:G497"/>
    <mergeCell ref="H496:H497"/>
    <mergeCell ref="I496:I497"/>
    <mergeCell ref="P496:P497"/>
    <mergeCell ref="A496:A497"/>
    <mergeCell ref="B496:B497"/>
    <mergeCell ref="C496:C497"/>
    <mergeCell ref="D496:D497"/>
    <mergeCell ref="E496:E497"/>
    <mergeCell ref="F494:F495"/>
    <mergeCell ref="G494:G495"/>
    <mergeCell ref="H494:H495"/>
    <mergeCell ref="I494:I495"/>
    <mergeCell ref="P494:P495"/>
    <mergeCell ref="A494:A495"/>
    <mergeCell ref="B494:B495"/>
    <mergeCell ref="C494:C495"/>
    <mergeCell ref="D494:D495"/>
    <mergeCell ref="E494:E495"/>
    <mergeCell ref="F492:F493"/>
    <mergeCell ref="G492:G493"/>
    <mergeCell ref="H492:H493"/>
    <mergeCell ref="I492:I493"/>
    <mergeCell ref="P492:P493"/>
    <mergeCell ref="A492:A493"/>
    <mergeCell ref="B492:B493"/>
    <mergeCell ref="C492:C493"/>
    <mergeCell ref="D492:D493"/>
    <mergeCell ref="E492:E493"/>
    <mergeCell ref="I487:Q487"/>
    <mergeCell ref="A488:A491"/>
    <mergeCell ref="B488:B491"/>
    <mergeCell ref="C488:C491"/>
    <mergeCell ref="D488:D491"/>
    <mergeCell ref="E488:E491"/>
    <mergeCell ref="F488:F491"/>
    <mergeCell ref="G488:G491"/>
    <mergeCell ref="H488:H491"/>
    <mergeCell ref="I488:I491"/>
    <mergeCell ref="P488:P491"/>
    <mergeCell ref="F483:F486"/>
    <mergeCell ref="G483:G486"/>
    <mergeCell ref="H483:H486"/>
    <mergeCell ref="I483:I486"/>
    <mergeCell ref="P483:P486"/>
    <mergeCell ref="A483:A486"/>
    <mergeCell ref="B483:B486"/>
    <mergeCell ref="C483:C486"/>
    <mergeCell ref="D483:D486"/>
    <mergeCell ref="E483:E486"/>
    <mergeCell ref="F480:F482"/>
    <mergeCell ref="G480:G482"/>
    <mergeCell ref="H480:H482"/>
    <mergeCell ref="I480:I482"/>
    <mergeCell ref="P480:P482"/>
    <mergeCell ref="A480:A482"/>
    <mergeCell ref="B480:B482"/>
    <mergeCell ref="C480:C482"/>
    <mergeCell ref="D480:D482"/>
    <mergeCell ref="E480:E482"/>
    <mergeCell ref="F475:F479"/>
    <mergeCell ref="G475:G479"/>
    <mergeCell ref="H475:H479"/>
    <mergeCell ref="I475:I479"/>
    <mergeCell ref="P475:P479"/>
    <mergeCell ref="A475:A479"/>
    <mergeCell ref="B475:B479"/>
    <mergeCell ref="C475:C479"/>
    <mergeCell ref="D475:D479"/>
    <mergeCell ref="E475:E479"/>
    <mergeCell ref="F471:F474"/>
    <mergeCell ref="G471:G474"/>
    <mergeCell ref="H471:H474"/>
    <mergeCell ref="I471:I474"/>
    <mergeCell ref="P471:P474"/>
    <mergeCell ref="A471:A474"/>
    <mergeCell ref="B471:B474"/>
    <mergeCell ref="C471:C474"/>
    <mergeCell ref="D471:D474"/>
    <mergeCell ref="E471:E474"/>
    <mergeCell ref="F466:F467"/>
    <mergeCell ref="G466:G467"/>
    <mergeCell ref="H466:H467"/>
    <mergeCell ref="P466:P467"/>
    <mergeCell ref="A468:A469"/>
    <mergeCell ref="B468:B469"/>
    <mergeCell ref="C468:C469"/>
    <mergeCell ref="D468:D469"/>
    <mergeCell ref="E468:E469"/>
    <mergeCell ref="F468:F469"/>
    <mergeCell ref="G468:G469"/>
    <mergeCell ref="H468:H469"/>
    <mergeCell ref="I468:I469"/>
    <mergeCell ref="P468:P469"/>
    <mergeCell ref="A466:A467"/>
    <mergeCell ref="B466:B467"/>
    <mergeCell ref="C466:C467"/>
    <mergeCell ref="D466:D467"/>
    <mergeCell ref="E466:E467"/>
    <mergeCell ref="F464:F465"/>
    <mergeCell ref="G464:G465"/>
    <mergeCell ref="H464:H465"/>
    <mergeCell ref="I464:I465"/>
    <mergeCell ref="P464:P465"/>
    <mergeCell ref="A464:A465"/>
    <mergeCell ref="B464:B465"/>
    <mergeCell ref="C464:C465"/>
    <mergeCell ref="D464:D465"/>
    <mergeCell ref="E464:E465"/>
    <mergeCell ref="F457:F463"/>
    <mergeCell ref="G457:G463"/>
    <mergeCell ref="H457:H463"/>
    <mergeCell ref="I457:I463"/>
    <mergeCell ref="P457:P463"/>
    <mergeCell ref="A457:A463"/>
    <mergeCell ref="B457:B463"/>
    <mergeCell ref="C457:C463"/>
    <mergeCell ref="D457:D463"/>
    <mergeCell ref="E457:E463"/>
    <mergeCell ref="F455:F456"/>
    <mergeCell ref="G455:G456"/>
    <mergeCell ref="H455:H456"/>
    <mergeCell ref="I455:I456"/>
    <mergeCell ref="P455:P456"/>
    <mergeCell ref="A455:A456"/>
    <mergeCell ref="B455:B456"/>
    <mergeCell ref="C455:C456"/>
    <mergeCell ref="D455:D456"/>
    <mergeCell ref="E455:E456"/>
    <mergeCell ref="F452:F454"/>
    <mergeCell ref="G452:G454"/>
    <mergeCell ref="H452:H454"/>
    <mergeCell ref="I452:I454"/>
    <mergeCell ref="P452:P454"/>
    <mergeCell ref="A452:A454"/>
    <mergeCell ref="B452:B454"/>
    <mergeCell ref="C452:C454"/>
    <mergeCell ref="D452:D454"/>
    <mergeCell ref="E452:E454"/>
    <mergeCell ref="F449:F451"/>
    <mergeCell ref="G449:G451"/>
    <mergeCell ref="H449:H451"/>
    <mergeCell ref="I449:I451"/>
    <mergeCell ref="P449:P451"/>
    <mergeCell ref="A449:A451"/>
    <mergeCell ref="B449:B451"/>
    <mergeCell ref="C449:C451"/>
    <mergeCell ref="D449:D451"/>
    <mergeCell ref="E449:E451"/>
    <mergeCell ref="F441:F444"/>
    <mergeCell ref="P441:P444"/>
    <mergeCell ref="A445:A448"/>
    <mergeCell ref="B445:B448"/>
    <mergeCell ref="C445:C448"/>
    <mergeCell ref="D445:D448"/>
    <mergeCell ref="E445:E448"/>
    <mergeCell ref="F445:F448"/>
    <mergeCell ref="G445:G448"/>
    <mergeCell ref="H445:H448"/>
    <mergeCell ref="I445:I448"/>
    <mergeCell ref="P445:P448"/>
    <mergeCell ref="A441:A444"/>
    <mergeCell ref="B441:B444"/>
    <mergeCell ref="C441:C444"/>
    <mergeCell ref="D441:D444"/>
    <mergeCell ref="E441:E444"/>
    <mergeCell ref="F438:F439"/>
    <mergeCell ref="G438:G439"/>
    <mergeCell ref="H438:H439"/>
    <mergeCell ref="I438:I439"/>
    <mergeCell ref="P438:P439"/>
    <mergeCell ref="A438:A439"/>
    <mergeCell ref="B438:B439"/>
    <mergeCell ref="C438:C439"/>
    <mergeCell ref="D438:D439"/>
    <mergeCell ref="E438:E439"/>
    <mergeCell ref="F436:F437"/>
    <mergeCell ref="G436:G437"/>
    <mergeCell ref="H436:H437"/>
    <mergeCell ref="I436:I437"/>
    <mergeCell ref="P436:P437"/>
    <mergeCell ref="A436:A437"/>
    <mergeCell ref="B436:B437"/>
    <mergeCell ref="C436:C437"/>
    <mergeCell ref="D436:D437"/>
    <mergeCell ref="E436:E437"/>
    <mergeCell ref="I432:Q432"/>
    <mergeCell ref="A433:A435"/>
    <mergeCell ref="B433:B435"/>
    <mergeCell ref="C433:C435"/>
    <mergeCell ref="D433:D435"/>
    <mergeCell ref="E433:E435"/>
    <mergeCell ref="F433:F435"/>
    <mergeCell ref="G433:G435"/>
    <mergeCell ref="H433:H435"/>
    <mergeCell ref="I433:I435"/>
    <mergeCell ref="P433:P435"/>
    <mergeCell ref="I411:Q411"/>
    <mergeCell ref="B412:B431"/>
    <mergeCell ref="C412:C431"/>
    <mergeCell ref="A413:A414"/>
    <mergeCell ref="D413:D414"/>
    <mergeCell ref="E413:E414"/>
    <mergeCell ref="F413:F414"/>
    <mergeCell ref="G413:G414"/>
    <mergeCell ref="H413:H414"/>
    <mergeCell ref="I413:I414"/>
    <mergeCell ref="P413:P414"/>
    <mergeCell ref="A415:A416"/>
    <mergeCell ref="D415:D416"/>
    <mergeCell ref="E415:E416"/>
    <mergeCell ref="F415:F416"/>
    <mergeCell ref="G415:G416"/>
    <mergeCell ref="H415:H416"/>
    <mergeCell ref="I415:I416"/>
    <mergeCell ref="P415:P416"/>
    <mergeCell ref="A404:A410"/>
    <mergeCell ref="B404:B410"/>
    <mergeCell ref="C404:C410"/>
    <mergeCell ref="I404:Q404"/>
    <mergeCell ref="A380:A390"/>
    <mergeCell ref="B380:B390"/>
    <mergeCell ref="C380:C390"/>
    <mergeCell ref="A391:A403"/>
    <mergeCell ref="B391:B403"/>
    <mergeCell ref="C391:C403"/>
    <mergeCell ref="I391:Q391"/>
    <mergeCell ref="A356:A367"/>
    <mergeCell ref="B356:B367"/>
    <mergeCell ref="C356:C367"/>
    <mergeCell ref="A368:A379"/>
    <mergeCell ref="B368:B379"/>
    <mergeCell ref="C368:C379"/>
    <mergeCell ref="A333:A343"/>
    <mergeCell ref="B333:B343"/>
    <mergeCell ref="C333:C343"/>
    <mergeCell ref="A344:A355"/>
    <mergeCell ref="B344:B355"/>
    <mergeCell ref="C344:C355"/>
    <mergeCell ref="A310:A321"/>
    <mergeCell ref="B310:B321"/>
    <mergeCell ref="C310:C321"/>
    <mergeCell ref="A322:A332"/>
    <mergeCell ref="B322:B332"/>
    <mergeCell ref="C322:C332"/>
    <mergeCell ref="Q277:Q278"/>
    <mergeCell ref="A285:A296"/>
    <mergeCell ref="B285:B296"/>
    <mergeCell ref="C285:C296"/>
    <mergeCell ref="A297:A309"/>
    <mergeCell ref="B297:B309"/>
    <mergeCell ref="C297:C309"/>
    <mergeCell ref="A261:A273"/>
    <mergeCell ref="B261:B273"/>
    <mergeCell ref="C261:C273"/>
    <mergeCell ref="P261:P263"/>
    <mergeCell ref="A274:A284"/>
    <mergeCell ref="B274:B284"/>
    <mergeCell ref="C274:C284"/>
    <mergeCell ref="F239:F249"/>
    <mergeCell ref="G239:G249"/>
    <mergeCell ref="H239:H249"/>
    <mergeCell ref="I239:I249"/>
    <mergeCell ref="A250:A260"/>
    <mergeCell ref="B250:B260"/>
    <mergeCell ref="C250:C260"/>
    <mergeCell ref="A239:A249"/>
    <mergeCell ref="B239:B249"/>
    <mergeCell ref="C239:C249"/>
    <mergeCell ref="D239:D249"/>
    <mergeCell ref="E239:E249"/>
    <mergeCell ref="A216:A227"/>
    <mergeCell ref="B216:B227"/>
    <mergeCell ref="C216:C227"/>
    <mergeCell ref="P216:P227"/>
    <mergeCell ref="A228:A238"/>
    <mergeCell ref="B228:B238"/>
    <mergeCell ref="C228:C238"/>
    <mergeCell ref="Q199:Q200"/>
    <mergeCell ref="A203:A215"/>
    <mergeCell ref="B203:B215"/>
    <mergeCell ref="C203:C215"/>
    <mergeCell ref="D203:D215"/>
    <mergeCell ref="E203:E215"/>
    <mergeCell ref="F203:F215"/>
    <mergeCell ref="A191:A202"/>
    <mergeCell ref="B191:B202"/>
    <mergeCell ref="C191:C202"/>
    <mergeCell ref="D191:D202"/>
    <mergeCell ref="P191:P202"/>
    <mergeCell ref="I177:Q177"/>
    <mergeCell ref="A178:A190"/>
    <mergeCell ref="B178:B190"/>
    <mergeCell ref="C178:C190"/>
    <mergeCell ref="P178:P190"/>
    <mergeCell ref="A171:A176"/>
    <mergeCell ref="B171:B176"/>
    <mergeCell ref="C171:C176"/>
    <mergeCell ref="D171:D176"/>
    <mergeCell ref="E171:E176"/>
    <mergeCell ref="F171:F176"/>
    <mergeCell ref="G171:G176"/>
    <mergeCell ref="H171:H176"/>
    <mergeCell ref="I171:I176"/>
    <mergeCell ref="P171:P176"/>
    <mergeCell ref="J174:J175"/>
    <mergeCell ref="Q174:Q175"/>
    <mergeCell ref="I162:I166"/>
    <mergeCell ref="J162:J166"/>
    <mergeCell ref="P162:P166"/>
    <mergeCell ref="D167:D168"/>
    <mergeCell ref="E167:E168"/>
    <mergeCell ref="F167:F168"/>
    <mergeCell ref="G167:G168"/>
    <mergeCell ref="H167:H168"/>
    <mergeCell ref="I167:I168"/>
    <mergeCell ref="J167:J168"/>
    <mergeCell ref="P167:P168"/>
    <mergeCell ref="D162:D166"/>
    <mergeCell ref="E162:E166"/>
    <mergeCell ref="F162:F166"/>
    <mergeCell ref="G162:G166"/>
    <mergeCell ref="H162:H166"/>
    <mergeCell ref="J144:J152"/>
    <mergeCell ref="P144:P152"/>
    <mergeCell ref="I154:I156"/>
    <mergeCell ref="J154:J156"/>
    <mergeCell ref="P154:P156"/>
    <mergeCell ref="D158:D160"/>
    <mergeCell ref="E158:E160"/>
    <mergeCell ref="F158:F160"/>
    <mergeCell ref="H158:H160"/>
    <mergeCell ref="P158:P160"/>
    <mergeCell ref="D154:D156"/>
    <mergeCell ref="E154:E156"/>
    <mergeCell ref="F154:F156"/>
    <mergeCell ref="G154:G156"/>
    <mergeCell ref="H154:H156"/>
    <mergeCell ref="A128:A169"/>
    <mergeCell ref="B128:B169"/>
    <mergeCell ref="C128:C169"/>
    <mergeCell ref="I129:Q129"/>
    <mergeCell ref="D131:D134"/>
    <mergeCell ref="E131:E134"/>
    <mergeCell ref="F131:F134"/>
    <mergeCell ref="G131:G134"/>
    <mergeCell ref="H131:H134"/>
    <mergeCell ref="I131:I134"/>
    <mergeCell ref="P131:P134"/>
    <mergeCell ref="D140:D143"/>
    <mergeCell ref="E140:E143"/>
    <mergeCell ref="F140:F143"/>
    <mergeCell ref="G140:G143"/>
    <mergeCell ref="H140:H143"/>
    <mergeCell ref="I140:I143"/>
    <mergeCell ref="P140:P143"/>
    <mergeCell ref="D144:D152"/>
    <mergeCell ref="E144:E152"/>
    <mergeCell ref="F144:F152"/>
    <mergeCell ref="G144:G152"/>
    <mergeCell ref="H144:H152"/>
    <mergeCell ref="I144:I152"/>
    <mergeCell ref="I124:I125"/>
    <mergeCell ref="J124:J125"/>
    <mergeCell ref="P124:P125"/>
    <mergeCell ref="D126:D127"/>
    <mergeCell ref="E126:E127"/>
    <mergeCell ref="F126:F127"/>
    <mergeCell ref="G126:G127"/>
    <mergeCell ref="H126:H127"/>
    <mergeCell ref="I126:I127"/>
    <mergeCell ref="J126:J127"/>
    <mergeCell ref="P126:P127"/>
    <mergeCell ref="D124:D125"/>
    <mergeCell ref="E124:E125"/>
    <mergeCell ref="F124:F125"/>
    <mergeCell ref="G124:G125"/>
    <mergeCell ref="H124:H125"/>
    <mergeCell ref="I119:I120"/>
    <mergeCell ref="J119:J120"/>
    <mergeCell ref="P119:P120"/>
    <mergeCell ref="Q119:Q120"/>
    <mergeCell ref="D121:D123"/>
    <mergeCell ref="E121:E123"/>
    <mergeCell ref="F121:F123"/>
    <mergeCell ref="G121:G123"/>
    <mergeCell ref="H121:H123"/>
    <mergeCell ref="I121:I123"/>
    <mergeCell ref="J121:J123"/>
    <mergeCell ref="P121:P123"/>
    <mergeCell ref="D119:D120"/>
    <mergeCell ref="E119:E120"/>
    <mergeCell ref="F119:F120"/>
    <mergeCell ref="G119:G120"/>
    <mergeCell ref="H119:H120"/>
    <mergeCell ref="I113:I114"/>
    <mergeCell ref="J113:J114"/>
    <mergeCell ref="P113:P114"/>
    <mergeCell ref="D117:D118"/>
    <mergeCell ref="E117:E118"/>
    <mergeCell ref="F117:F118"/>
    <mergeCell ref="G117:G118"/>
    <mergeCell ref="H117:H118"/>
    <mergeCell ref="I117:I118"/>
    <mergeCell ref="J117:J118"/>
    <mergeCell ref="P117:P118"/>
    <mergeCell ref="D113:D114"/>
    <mergeCell ref="E113:E114"/>
    <mergeCell ref="F113:F114"/>
    <mergeCell ref="G113:G114"/>
    <mergeCell ref="H113:H114"/>
    <mergeCell ref="H111:H112"/>
    <mergeCell ref="I111:I112"/>
    <mergeCell ref="J111:J112"/>
    <mergeCell ref="P111:P112"/>
    <mergeCell ref="Q111:Q112"/>
    <mergeCell ref="D107:D110"/>
    <mergeCell ref="E107:E110"/>
    <mergeCell ref="F107:F110"/>
    <mergeCell ref="G107:G110"/>
    <mergeCell ref="H107:H110"/>
    <mergeCell ref="A94:A99"/>
    <mergeCell ref="C94:C99"/>
    <mergeCell ref="I94:Q94"/>
    <mergeCell ref="P95:P99"/>
    <mergeCell ref="A100:A127"/>
    <mergeCell ref="B101:B127"/>
    <mergeCell ref="I101:Q101"/>
    <mergeCell ref="D103:D104"/>
    <mergeCell ref="E103:E104"/>
    <mergeCell ref="F103:F104"/>
    <mergeCell ref="G103:G104"/>
    <mergeCell ref="H103:H104"/>
    <mergeCell ref="I103:I104"/>
    <mergeCell ref="J103:J104"/>
    <mergeCell ref="P103:P104"/>
    <mergeCell ref="Q103:Q104"/>
    <mergeCell ref="I107:I110"/>
    <mergeCell ref="J107:J110"/>
    <mergeCell ref="P107:P110"/>
    <mergeCell ref="Q107:Q110"/>
    <mergeCell ref="D111:D112"/>
    <mergeCell ref="E111:E112"/>
    <mergeCell ref="F111:F112"/>
    <mergeCell ref="G111:G112"/>
    <mergeCell ref="A70:Q70"/>
    <mergeCell ref="A72:A73"/>
    <mergeCell ref="B72:B73"/>
    <mergeCell ref="C72:C73"/>
    <mergeCell ref="J72:J73"/>
    <mergeCell ref="K72:K73"/>
    <mergeCell ref="L72:L73"/>
    <mergeCell ref="M72:M73"/>
    <mergeCell ref="N72:N73"/>
    <mergeCell ref="O72:O73"/>
    <mergeCell ref="P72:P73"/>
    <mergeCell ref="Q72:Q73"/>
    <mergeCell ref="A71:Q71"/>
    <mergeCell ref="A1:Q1"/>
    <mergeCell ref="A3:A5"/>
    <mergeCell ref="B3:B5"/>
    <mergeCell ref="C3:C5"/>
    <mergeCell ref="D3:D5"/>
    <mergeCell ref="E3:I3"/>
    <mergeCell ref="E4:E5"/>
    <mergeCell ref="G4:G5"/>
    <mergeCell ref="H4:H5"/>
    <mergeCell ref="I4:I5"/>
    <mergeCell ref="J3:J5"/>
    <mergeCell ref="K3:N3"/>
    <mergeCell ref="O3:O5"/>
    <mergeCell ref="P3:P5"/>
    <mergeCell ref="Q3:Q5"/>
    <mergeCell ref="K4:K5"/>
    <mergeCell ref="M4:M5"/>
    <mergeCell ref="N4:N5"/>
    <mergeCell ref="F4:F5"/>
    <mergeCell ref="L4:L5"/>
    <mergeCell ref="A7:Q7"/>
    <mergeCell ref="A8:Q8"/>
    <mergeCell ref="A9:Q9"/>
    <mergeCell ref="A10:Q10"/>
    <mergeCell ref="A11:Q11"/>
    <mergeCell ref="J12:J13"/>
    <mergeCell ref="K12:K13"/>
    <mergeCell ref="L12:L13"/>
    <mergeCell ref="M12:M13"/>
    <mergeCell ref="N12:N13"/>
    <mergeCell ref="O12:O13"/>
    <mergeCell ref="P12:P14"/>
    <mergeCell ref="Q12:Q14"/>
    <mergeCell ref="A37:Q37"/>
    <mergeCell ref="A21:D21"/>
    <mergeCell ref="A22:D22"/>
    <mergeCell ref="A24:D24"/>
    <mergeCell ref="A25:Q25"/>
    <mergeCell ref="A35:D35"/>
    <mergeCell ref="I28:I29"/>
    <mergeCell ref="M28:M29"/>
    <mergeCell ref="N28:N29"/>
    <mergeCell ref="O28:O29"/>
    <mergeCell ref="P28:P29"/>
    <mergeCell ref="A36:D36"/>
    <mergeCell ref="A23:D23"/>
    <mergeCell ref="A28:A29"/>
    <mergeCell ref="B28:B29"/>
    <mergeCell ref="C28:C29"/>
    <mergeCell ref="D28:D29"/>
    <mergeCell ref="Q28:Q29"/>
    <mergeCell ref="A17:Q17"/>
    <mergeCell ref="F12:F13"/>
    <mergeCell ref="G12:G13"/>
    <mergeCell ref="H12:H13"/>
    <mergeCell ref="I12:I13"/>
    <mergeCell ref="A15:D15"/>
    <mergeCell ref="D12:D13"/>
    <mergeCell ref="A12:A14"/>
    <mergeCell ref="B12:B14"/>
    <mergeCell ref="C12:C14"/>
    <mergeCell ref="A16:Q16"/>
    <mergeCell ref="E12:E13"/>
    <mergeCell ref="A68:D68"/>
    <mergeCell ref="A69:D69"/>
    <mergeCell ref="A50:A53"/>
    <mergeCell ref="B50:B53"/>
    <mergeCell ref="C50:C53"/>
    <mergeCell ref="A54:A56"/>
    <mergeCell ref="B54:B56"/>
    <mergeCell ref="C54:C56"/>
    <mergeCell ref="D57:D65"/>
    <mergeCell ref="Q54:Q56"/>
    <mergeCell ref="Q50:Q53"/>
    <mergeCell ref="D50:D53"/>
    <mergeCell ref="D54:D56"/>
    <mergeCell ref="H57:H65"/>
    <mergeCell ref="I57:I65"/>
    <mergeCell ref="J57:Q57"/>
    <mergeCell ref="E50:E53"/>
    <mergeCell ref="F50:F53"/>
    <mergeCell ref="E54:E56"/>
    <mergeCell ref="F54:F56"/>
    <mergeCell ref="E57:E65"/>
    <mergeCell ref="F57:F65"/>
    <mergeCell ref="H50:H53"/>
    <mergeCell ref="H54:H56"/>
    <mergeCell ref="I50:I53"/>
    <mergeCell ref="I54:I56"/>
    <mergeCell ref="J54:J56"/>
    <mergeCell ref="P50:P53"/>
    <mergeCell ref="G50:G53"/>
    <mergeCell ref="G54:G56"/>
    <mergeCell ref="G57:G65"/>
    <mergeCell ref="A57:A65"/>
    <mergeCell ref="B57:B65"/>
    <mergeCell ref="C57:C65"/>
    <mergeCell ref="P54:P56"/>
  </mergeCells>
  <pageMargins left="0.7" right="0.7" top="0.75" bottom="0.75" header="0.3" footer="0.3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1.1. Результаты реал-и ГП</vt:lpstr>
      <vt:lpstr>1.2. Целевые показатели, индика</vt:lpstr>
      <vt:lpstr>2.1-2.5. Финансирование </vt:lpstr>
      <vt:lpstr>3. 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2021-03-10T11:22:46Z</dcterms:modified>
</cp:coreProperties>
</file>