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020" windowWidth="19440" windowHeight="11040" tabRatio="946" activeTab="4"/>
  </bookViews>
  <sheets>
    <sheet name="1.1. Результаты реализации ГП" sheetId="5" r:id="rId1"/>
    <sheet name="1.2. Целевые показатели, индика" sheetId="1" r:id="rId2"/>
    <sheet name="2.1.-2.2. Финансирование" sheetId="9" r:id="rId3"/>
    <sheet name="2.3.-2.4. Финансирование" sheetId="11" r:id="rId4"/>
    <sheet name="3. План-график" sheetId="3" r:id="rId5"/>
    <sheet name="4. Повышение эффективности" sheetId="4" r:id="rId6"/>
  </sheets>
  <definedNames>
    <definedName name="_xlnm._FilterDatabase" localSheetId="4" hidden="1">'3. План-график'!$A$3:$Q$72</definedName>
    <definedName name="_xlnm.Print_Area" localSheetId="0">'1.1. Результаты реализации ГП'!$A$1:$C$32</definedName>
    <definedName name="_xlnm.Print_Area" localSheetId="2">'2.1.-2.2. Финансирование'!$A$1:$N$22</definedName>
    <definedName name="_xlnm.Print_Area" localSheetId="3">'2.3.-2.4. Финансирование'!$A$1:$F$37</definedName>
  </definedNames>
  <calcPr calcId="145621"/>
</workbook>
</file>

<file path=xl/calcChain.xml><?xml version="1.0" encoding="utf-8"?>
<calcChain xmlns="http://schemas.openxmlformats.org/spreadsheetml/2006/main">
  <c r="P46" i="3" l="1"/>
  <c r="O46" i="3"/>
  <c r="F31" i="1" l="1"/>
  <c r="F30" i="1" l="1"/>
  <c r="D26" i="1" l="1"/>
  <c r="E26" i="1"/>
  <c r="F26" i="1" l="1"/>
  <c r="F32" i="1" l="1"/>
  <c r="F29" i="1"/>
  <c r="F28" i="1"/>
  <c r="F8" i="1" l="1"/>
  <c r="F7" i="1"/>
  <c r="O516" i="3" l="1"/>
  <c r="O515" i="3"/>
  <c r="O514" i="3"/>
  <c r="O513" i="3"/>
  <c r="O512" i="3"/>
  <c r="O511" i="3"/>
  <c r="P511" i="3" s="1"/>
  <c r="H511" i="3"/>
  <c r="O510" i="3"/>
  <c r="O509" i="3"/>
  <c r="O508" i="3"/>
  <c r="O507" i="3"/>
  <c r="O506" i="3"/>
  <c r="P506" i="3" s="1"/>
  <c r="H506" i="3"/>
  <c r="O505" i="3"/>
  <c r="O504" i="3"/>
  <c r="O503" i="3"/>
  <c r="P502" i="3"/>
  <c r="O502" i="3"/>
  <c r="H502" i="3"/>
  <c r="O501" i="3"/>
  <c r="O500" i="3"/>
  <c r="O499" i="3"/>
  <c r="O498" i="3"/>
  <c r="P498" i="3" s="1"/>
  <c r="H498" i="3"/>
  <c r="O497" i="3"/>
  <c r="O496" i="3"/>
  <c r="O495" i="3"/>
  <c r="O494" i="3"/>
  <c r="O493" i="3"/>
  <c r="O492" i="3"/>
  <c r="P492" i="3" s="1"/>
  <c r="H492" i="3"/>
  <c r="O491" i="3"/>
  <c r="O490" i="3"/>
  <c r="O489" i="3"/>
  <c r="P489" i="3" s="1"/>
  <c r="H489" i="3"/>
  <c r="O488" i="3"/>
  <c r="O487" i="3"/>
  <c r="O486" i="3"/>
  <c r="O485" i="3"/>
  <c r="P485" i="3" s="1"/>
  <c r="H485" i="3"/>
  <c r="O484" i="3"/>
  <c r="O483" i="3"/>
  <c r="O482" i="3"/>
  <c r="O481" i="3"/>
  <c r="P481" i="3" s="1"/>
  <c r="H481" i="3"/>
  <c r="O480" i="3"/>
  <c r="O479" i="3"/>
  <c r="O478" i="3"/>
  <c r="O477" i="3"/>
  <c r="O476" i="3"/>
  <c r="O475" i="3"/>
  <c r="O474" i="3"/>
  <c r="O473" i="3"/>
  <c r="O472" i="3"/>
  <c r="O471" i="3"/>
  <c r="O470" i="3"/>
  <c r="O469" i="3"/>
  <c r="P469" i="3" s="1"/>
  <c r="H469" i="3"/>
  <c r="O468" i="3"/>
  <c r="O467" i="3"/>
  <c r="O466" i="3"/>
  <c r="O465" i="3"/>
  <c r="O464" i="3"/>
  <c r="O463" i="3"/>
  <c r="P462" i="3"/>
  <c r="O462" i="3"/>
  <c r="H462" i="3"/>
  <c r="O461" i="3"/>
  <c r="O460" i="3"/>
  <c r="O459" i="3"/>
  <c r="O458" i="3"/>
  <c r="P458" i="3" s="1"/>
  <c r="H458" i="3"/>
  <c r="O457" i="3"/>
  <c r="O456" i="3"/>
  <c r="P455" i="3"/>
  <c r="O455" i="3"/>
  <c r="H455" i="3"/>
  <c r="O454" i="3"/>
  <c r="O453" i="3"/>
  <c r="O452" i="3"/>
  <c r="O451" i="3"/>
  <c r="O450" i="3"/>
  <c r="O449" i="3"/>
  <c r="O448" i="3"/>
  <c r="P448" i="3" s="1"/>
  <c r="H448" i="3"/>
  <c r="O447" i="3"/>
  <c r="O446" i="3"/>
  <c r="O445" i="3"/>
  <c r="O444" i="3"/>
  <c r="O443" i="3"/>
  <c r="O442" i="3"/>
  <c r="O441" i="3"/>
  <c r="P441" i="3" s="1"/>
  <c r="H441" i="3"/>
  <c r="O440" i="3"/>
  <c r="O439" i="3"/>
  <c r="O438" i="3"/>
  <c r="H438" i="3"/>
  <c r="O436" i="3"/>
  <c r="O437" i="3"/>
  <c r="O435" i="3"/>
  <c r="O434" i="3"/>
  <c r="H434" i="3"/>
  <c r="O433" i="3"/>
  <c r="O432" i="3"/>
  <c r="O431" i="3"/>
  <c r="O430" i="3"/>
  <c r="H430" i="3"/>
  <c r="O429" i="3"/>
  <c r="O428" i="3"/>
  <c r="O427" i="3"/>
  <c r="O426" i="3"/>
  <c r="O425" i="3"/>
  <c r="O424" i="3"/>
  <c r="H424" i="3"/>
  <c r="O422" i="3"/>
  <c r="H422" i="3"/>
  <c r="O421" i="3"/>
  <c r="H421" i="3"/>
  <c r="O420" i="3"/>
  <c r="H420" i="3"/>
  <c r="O419" i="3"/>
  <c r="H419" i="3"/>
  <c r="O418" i="3"/>
  <c r="H418" i="3"/>
  <c r="O417" i="3"/>
  <c r="H417" i="3"/>
  <c r="O416" i="3"/>
  <c r="H416" i="3"/>
  <c r="O415" i="3"/>
  <c r="H415" i="3"/>
  <c r="O414" i="3"/>
  <c r="H414" i="3"/>
  <c r="O413" i="3"/>
  <c r="H413" i="3"/>
  <c r="O412" i="3"/>
  <c r="H412" i="3"/>
  <c r="O411" i="3"/>
  <c r="H411" i="3"/>
  <c r="O410" i="3"/>
  <c r="H410" i="3"/>
  <c r="O409" i="3"/>
  <c r="H409" i="3"/>
  <c r="O408" i="3"/>
  <c r="H408" i="3"/>
  <c r="O407" i="3"/>
  <c r="H407" i="3"/>
  <c r="O406" i="3"/>
  <c r="H406" i="3"/>
  <c r="O405" i="3"/>
  <c r="H405" i="3"/>
  <c r="O404" i="3"/>
  <c r="H404" i="3"/>
  <c r="O403" i="3"/>
  <c r="H403" i="3"/>
  <c r="O402" i="3"/>
  <c r="H402" i="3"/>
  <c r="O401" i="3"/>
  <c r="H401" i="3"/>
  <c r="O400" i="3"/>
  <c r="H400" i="3"/>
  <c r="O399" i="3"/>
  <c r="H399" i="3"/>
  <c r="P430" i="3" l="1"/>
  <c r="P424" i="3"/>
  <c r="P434" i="3"/>
  <c r="P438" i="3"/>
  <c r="O397" i="3" l="1"/>
  <c r="O396" i="3"/>
  <c r="O395" i="3"/>
  <c r="O394" i="3"/>
  <c r="O393" i="3"/>
  <c r="O392" i="3"/>
  <c r="O391" i="3"/>
  <c r="O390" i="3"/>
  <c r="O389" i="3"/>
  <c r="O388" i="3"/>
  <c r="O387" i="3"/>
  <c r="O386" i="3"/>
  <c r="P386" i="3" s="1"/>
  <c r="H386" i="3"/>
  <c r="O385" i="3"/>
  <c r="O384" i="3"/>
  <c r="O383" i="3"/>
  <c r="O382" i="3"/>
  <c r="O381" i="3"/>
  <c r="O380" i="3"/>
  <c r="O379" i="3"/>
  <c r="O378" i="3"/>
  <c r="O377" i="3"/>
  <c r="O376" i="3"/>
  <c r="O375" i="3"/>
  <c r="P374" i="3"/>
  <c r="O374" i="3"/>
  <c r="H374" i="3"/>
  <c r="O373" i="3"/>
  <c r="O372" i="3"/>
  <c r="O371" i="3"/>
  <c r="O370" i="3"/>
  <c r="O369" i="3"/>
  <c r="O368" i="3"/>
  <c r="O367" i="3"/>
  <c r="O366" i="3"/>
  <c r="O365" i="3"/>
  <c r="O364" i="3"/>
  <c r="O363" i="3"/>
  <c r="P362" i="3"/>
  <c r="O362" i="3"/>
  <c r="H362" i="3"/>
  <c r="O361" i="3"/>
  <c r="O360" i="3"/>
  <c r="O359" i="3"/>
  <c r="O358" i="3"/>
  <c r="O357" i="3"/>
  <c r="O356" i="3"/>
  <c r="O355" i="3"/>
  <c r="O354" i="3"/>
  <c r="O353" i="3"/>
  <c r="O352" i="3"/>
  <c r="O351" i="3"/>
  <c r="P350" i="3"/>
  <c r="O350" i="3"/>
  <c r="H350" i="3"/>
  <c r="O349" i="3"/>
  <c r="O348" i="3"/>
  <c r="O347" i="3"/>
  <c r="O346" i="3"/>
  <c r="O345" i="3"/>
  <c r="O344" i="3"/>
  <c r="O343" i="3"/>
  <c r="O342" i="3"/>
  <c r="O341" i="3"/>
  <c r="O340" i="3"/>
  <c r="O339" i="3"/>
  <c r="H339" i="3"/>
  <c r="O338" i="3"/>
  <c r="O337" i="3"/>
  <c r="O336" i="3"/>
  <c r="O335" i="3"/>
  <c r="O334" i="3"/>
  <c r="O333" i="3"/>
  <c r="O332" i="3"/>
  <c r="O331" i="3"/>
  <c r="O330" i="3"/>
  <c r="O329" i="3"/>
  <c r="O328" i="3"/>
  <c r="H328" i="3"/>
  <c r="O318" i="3"/>
  <c r="O327" i="3"/>
  <c r="O326" i="3"/>
  <c r="O325" i="3"/>
  <c r="O324" i="3"/>
  <c r="O323" i="3"/>
  <c r="O322" i="3"/>
  <c r="O321" i="3"/>
  <c r="O320" i="3"/>
  <c r="O319" i="3"/>
  <c r="O317" i="3"/>
  <c r="O316" i="3"/>
  <c r="P316" i="3" s="1"/>
  <c r="H316" i="3"/>
  <c r="O315" i="3"/>
  <c r="O314" i="3"/>
  <c r="O313" i="3"/>
  <c r="O312" i="3"/>
  <c r="O311" i="3"/>
  <c r="O310" i="3"/>
  <c r="O309" i="3"/>
  <c r="O308" i="3"/>
  <c r="O307" i="3"/>
  <c r="O306" i="3"/>
  <c r="O305" i="3"/>
  <c r="O304" i="3"/>
  <c r="O303" i="3"/>
  <c r="P303" i="3" s="1"/>
  <c r="H303" i="3"/>
  <c r="O302" i="3"/>
  <c r="O301" i="3"/>
  <c r="O300" i="3"/>
  <c r="O299" i="3"/>
  <c r="O298" i="3"/>
  <c r="O297" i="3"/>
  <c r="O296" i="3"/>
  <c r="O295" i="3"/>
  <c r="O294" i="3"/>
  <c r="O293" i="3"/>
  <c r="O292" i="3"/>
  <c r="O291" i="3"/>
  <c r="H291" i="3"/>
  <c r="O283" i="3"/>
  <c r="O290" i="3"/>
  <c r="O289" i="3"/>
  <c r="O288" i="3"/>
  <c r="O287" i="3"/>
  <c r="O286" i="3"/>
  <c r="O285" i="3"/>
  <c r="O284" i="3"/>
  <c r="O282" i="3"/>
  <c r="O281" i="3"/>
  <c r="O280" i="3"/>
  <c r="H280" i="3"/>
  <c r="O279" i="3"/>
  <c r="O277" i="3"/>
  <c r="O276" i="3"/>
  <c r="O275" i="3"/>
  <c r="O274" i="3"/>
  <c r="O273" i="3"/>
  <c r="O272" i="3"/>
  <c r="O271" i="3"/>
  <c r="O270" i="3"/>
  <c r="O269" i="3"/>
  <c r="O268" i="3"/>
  <c r="H268" i="3"/>
  <c r="O267" i="3"/>
  <c r="O266" i="3"/>
  <c r="O265" i="3"/>
  <c r="O264" i="3"/>
  <c r="O263" i="3"/>
  <c r="O262" i="3"/>
  <c r="O261" i="3"/>
  <c r="O260" i="3"/>
  <c r="O259" i="3"/>
  <c r="O258" i="3"/>
  <c r="O257" i="3"/>
  <c r="P257" i="3" s="1"/>
  <c r="H257" i="3"/>
  <c r="O256" i="3"/>
  <c r="O255" i="3"/>
  <c r="O254" i="3"/>
  <c r="O253" i="3"/>
  <c r="O252" i="3"/>
  <c r="O251" i="3"/>
  <c r="O250" i="3"/>
  <c r="O249" i="3"/>
  <c r="O248" i="3"/>
  <c r="O247" i="3"/>
  <c r="O246" i="3"/>
  <c r="P246" i="3" s="1"/>
  <c r="H246" i="3"/>
  <c r="O245" i="3"/>
  <c r="O244" i="3"/>
  <c r="O243" i="3"/>
  <c r="O242" i="3"/>
  <c r="O241" i="3"/>
  <c r="O240" i="3"/>
  <c r="O239" i="3"/>
  <c r="O238" i="3"/>
  <c r="O237" i="3"/>
  <c r="O236" i="3"/>
  <c r="O235" i="3"/>
  <c r="P235" i="3" s="1"/>
  <c r="H235" i="3"/>
  <c r="O234" i="3"/>
  <c r="O232" i="3"/>
  <c r="O231" i="3"/>
  <c r="O230" i="3"/>
  <c r="O229" i="3"/>
  <c r="O228" i="3"/>
  <c r="O227" i="3"/>
  <c r="O226" i="3"/>
  <c r="O225" i="3"/>
  <c r="O224" i="3"/>
  <c r="O223" i="3"/>
  <c r="O222" i="3"/>
  <c r="H222" i="3"/>
  <c r="O221" i="3"/>
  <c r="O220" i="3"/>
  <c r="O219" i="3"/>
  <c r="O218" i="3"/>
  <c r="O217" i="3"/>
  <c r="O216" i="3"/>
  <c r="O215" i="3"/>
  <c r="O214" i="3"/>
  <c r="O213" i="3"/>
  <c r="O212" i="3"/>
  <c r="O211" i="3"/>
  <c r="O210" i="3"/>
  <c r="O209" i="3"/>
  <c r="H209" i="3"/>
  <c r="O208" i="3"/>
  <c r="O207" i="3"/>
  <c r="O206" i="3"/>
  <c r="O205" i="3"/>
  <c r="O204" i="3"/>
  <c r="O203" i="3"/>
  <c r="O202" i="3"/>
  <c r="O201" i="3"/>
  <c r="O200" i="3"/>
  <c r="O199" i="3"/>
  <c r="O198" i="3"/>
  <c r="O197" i="3"/>
  <c r="P197" i="3" s="1"/>
  <c r="H197" i="3"/>
  <c r="O196" i="3"/>
  <c r="O195" i="3"/>
  <c r="O194" i="3"/>
  <c r="O193" i="3"/>
  <c r="O192" i="3"/>
  <c r="O191" i="3"/>
  <c r="O190" i="3"/>
  <c r="O189" i="3"/>
  <c r="O188" i="3"/>
  <c r="O187" i="3"/>
  <c r="O186" i="3"/>
  <c r="O185" i="3"/>
  <c r="O184" i="3"/>
  <c r="P184" i="3" s="1"/>
  <c r="H184" i="3"/>
  <c r="O183" i="3"/>
  <c r="O182" i="3"/>
  <c r="O181" i="3"/>
  <c r="O180" i="3"/>
  <c r="O179" i="3"/>
  <c r="O178" i="3"/>
  <c r="H178" i="3"/>
  <c r="O177" i="3"/>
  <c r="P177" i="3" s="1"/>
  <c r="H177" i="3"/>
  <c r="O175" i="3"/>
  <c r="O174" i="3"/>
  <c r="O173" i="3"/>
  <c r="H173" i="3"/>
  <c r="O172" i="3"/>
  <c r="P172" i="3" s="1"/>
  <c r="H172" i="3"/>
  <c r="O171" i="3"/>
  <c r="O170" i="3"/>
  <c r="O169" i="3"/>
  <c r="O168" i="3"/>
  <c r="O167" i="3"/>
  <c r="H167" i="3"/>
  <c r="O166" i="3"/>
  <c r="O165" i="3"/>
  <c r="H165" i="3"/>
  <c r="O164" i="3"/>
  <c r="O163" i="3"/>
  <c r="O162" i="3"/>
  <c r="O161" i="3"/>
  <c r="O160" i="3"/>
  <c r="O159" i="3"/>
  <c r="O158" i="3"/>
  <c r="O157" i="3"/>
  <c r="H157" i="3"/>
  <c r="O156" i="3"/>
  <c r="O155" i="3"/>
  <c r="P155" i="3" s="1"/>
  <c r="H155" i="3"/>
  <c r="O154" i="3"/>
  <c r="O153" i="3"/>
  <c r="H153" i="3"/>
  <c r="O152" i="3"/>
  <c r="P152" i="3" s="1"/>
  <c r="H152" i="3"/>
  <c r="O151" i="3"/>
  <c r="O150" i="3"/>
  <c r="O149" i="3"/>
  <c r="O148" i="3"/>
  <c r="O147" i="3"/>
  <c r="O146" i="3"/>
  <c r="O145" i="3"/>
  <c r="O144" i="3"/>
  <c r="O143" i="3"/>
  <c r="H143" i="3"/>
  <c r="O142" i="3"/>
  <c r="P142" i="3" s="1"/>
  <c r="H142" i="3"/>
  <c r="O141" i="3"/>
  <c r="P141" i="3" s="1"/>
  <c r="H141" i="3"/>
  <c r="O140" i="3"/>
  <c r="P140" i="3" s="1"/>
  <c r="H140" i="3"/>
  <c r="O139" i="3"/>
  <c r="O138" i="3"/>
  <c r="O137" i="3"/>
  <c r="O136" i="3"/>
  <c r="H136" i="3"/>
  <c r="O135" i="3"/>
  <c r="O134" i="3"/>
  <c r="O133" i="3"/>
  <c r="H133" i="3"/>
  <c r="O132" i="3"/>
  <c r="P132" i="3" s="1"/>
  <c r="H132" i="3"/>
  <c r="O131" i="3"/>
  <c r="P131" i="3" s="1"/>
  <c r="H131" i="3"/>
  <c r="O130" i="3"/>
  <c r="P130" i="3" s="1"/>
  <c r="H130" i="3"/>
  <c r="O129" i="3"/>
  <c r="P129" i="3" s="1"/>
  <c r="H129" i="3"/>
  <c r="O128" i="3"/>
  <c r="P128" i="3" s="1"/>
  <c r="H128" i="3"/>
  <c r="P143" i="3" l="1"/>
  <c r="P153" i="3"/>
  <c r="P173" i="3"/>
  <c r="P209" i="3"/>
  <c r="P222" i="3"/>
  <c r="P268" i="3"/>
  <c r="P280" i="3"/>
  <c r="P291" i="3"/>
  <c r="P328" i="3"/>
  <c r="P339" i="3"/>
  <c r="P178" i="3"/>
  <c r="P167" i="3"/>
  <c r="P157" i="3"/>
  <c r="P165" i="3"/>
  <c r="P133" i="3"/>
  <c r="P136" i="3"/>
  <c r="O126" i="3"/>
  <c r="P126" i="3" s="1"/>
  <c r="H126" i="3"/>
  <c r="O125" i="3"/>
  <c r="P125" i="3" s="1"/>
  <c r="H125" i="3"/>
  <c r="O124" i="3"/>
  <c r="P124" i="3" s="1"/>
  <c r="H124" i="3"/>
  <c r="O123" i="3"/>
  <c r="O122" i="3"/>
  <c r="H122" i="3"/>
  <c r="O121" i="3"/>
  <c r="P121" i="3" s="1"/>
  <c r="H121" i="3"/>
  <c r="O120" i="3"/>
  <c r="P120" i="3" s="1"/>
  <c r="H120" i="3"/>
  <c r="O119" i="3"/>
  <c r="O118" i="3"/>
  <c r="H118" i="3"/>
  <c r="O117" i="3"/>
  <c r="O116" i="3"/>
  <c r="H116" i="3"/>
  <c r="O115" i="3"/>
  <c r="P115" i="3" s="1"/>
  <c r="H115" i="3"/>
  <c r="O114" i="3"/>
  <c r="P114" i="3" s="1"/>
  <c r="H114" i="3"/>
  <c r="P118" i="3" l="1"/>
  <c r="P116" i="3"/>
  <c r="P122" i="3"/>
  <c r="O113" i="3"/>
  <c r="O112" i="3"/>
  <c r="O111" i="3"/>
  <c r="H111" i="3"/>
  <c r="O110" i="3"/>
  <c r="P110" i="3" s="1"/>
  <c r="H110" i="3"/>
  <c r="O109" i="3"/>
  <c r="O108" i="3"/>
  <c r="H108" i="3"/>
  <c r="O107" i="3"/>
  <c r="O106" i="3"/>
  <c r="H106" i="3"/>
  <c r="O105" i="3"/>
  <c r="P105" i="3" s="1"/>
  <c r="H105" i="3"/>
  <c r="O103" i="3"/>
  <c r="H103" i="3"/>
  <c r="O102" i="3"/>
  <c r="H102" i="3"/>
  <c r="O101" i="3"/>
  <c r="H101" i="3"/>
  <c r="O100" i="3"/>
  <c r="H100" i="3"/>
  <c r="O99" i="3"/>
  <c r="H99" i="3"/>
  <c r="O98" i="3"/>
  <c r="O97" i="3"/>
  <c r="O96" i="3"/>
  <c r="O95" i="3"/>
  <c r="O94" i="3"/>
  <c r="O93" i="3"/>
  <c r="O92" i="3"/>
  <c r="O91" i="3"/>
  <c r="O90" i="3"/>
  <c r="O89" i="3"/>
  <c r="O88" i="3"/>
  <c r="O87" i="3"/>
  <c r="O86" i="3"/>
  <c r="O85" i="3"/>
  <c r="O84" i="3"/>
  <c r="O83" i="3"/>
  <c r="O82" i="3"/>
  <c r="O81" i="3"/>
  <c r="O80" i="3"/>
  <c r="O79" i="3"/>
  <c r="O78" i="3"/>
  <c r="P78" i="3" s="1"/>
  <c r="O76" i="3"/>
  <c r="O20" i="3"/>
  <c r="O39" i="3"/>
  <c r="O27" i="3"/>
  <c r="O26" i="3"/>
  <c r="O14" i="3"/>
  <c r="O15" i="3"/>
  <c r="O11" i="3"/>
  <c r="H77" i="3"/>
  <c r="P108" i="3" l="1"/>
  <c r="P106" i="3"/>
  <c r="P111" i="3"/>
  <c r="H56" i="3" l="1"/>
  <c r="H52" i="3" l="1"/>
  <c r="O523" i="3"/>
  <c r="O522" i="3"/>
  <c r="O521" i="3"/>
  <c r="H521" i="3"/>
  <c r="O520" i="3"/>
  <c r="O519" i="3"/>
  <c r="F35" i="1"/>
  <c r="E36" i="1"/>
  <c r="F36" i="1" s="1"/>
  <c r="E37" i="1"/>
  <c r="F37" i="1" s="1"/>
  <c r="D37" i="1"/>
  <c r="F39" i="1"/>
  <c r="P521" i="3" l="1"/>
  <c r="F11" i="1"/>
  <c r="F10" i="1"/>
  <c r="F9" i="1"/>
  <c r="F37" i="11" l="1"/>
  <c r="E37" i="11"/>
  <c r="D37" i="11"/>
  <c r="F36" i="11"/>
  <c r="E36" i="11"/>
  <c r="D36" i="11"/>
  <c r="E16" i="11"/>
  <c r="D16" i="11"/>
  <c r="F12" i="11"/>
  <c r="E35" i="11"/>
  <c r="D35" i="11"/>
  <c r="E15" i="11"/>
  <c r="D15" i="11"/>
  <c r="F16" i="11" l="1"/>
  <c r="F70" i="3"/>
  <c r="H70" i="3" s="1"/>
  <c r="E70" i="3"/>
  <c r="H72" i="3"/>
  <c r="O71" i="3"/>
  <c r="H71" i="3"/>
  <c r="F65" i="3"/>
  <c r="E65" i="3"/>
  <c r="O69" i="3"/>
  <c r="H69" i="3"/>
  <c r="H68" i="3"/>
  <c r="O67" i="3"/>
  <c r="H67" i="3"/>
  <c r="H66" i="3"/>
  <c r="F48" i="3"/>
  <c r="E48" i="3"/>
  <c r="H64" i="3"/>
  <c r="H63" i="3"/>
  <c r="H62" i="3"/>
  <c r="O61" i="3"/>
  <c r="H61" i="3"/>
  <c r="H65" i="3" l="1"/>
  <c r="H48" i="3"/>
  <c r="H55" i="3"/>
  <c r="O55" i="3"/>
  <c r="O54" i="3"/>
  <c r="H54" i="3"/>
  <c r="O53" i="3"/>
  <c r="O52" i="3"/>
  <c r="O51" i="3"/>
  <c r="O50" i="3"/>
  <c r="H53" i="3"/>
  <c r="H51" i="3"/>
  <c r="H50" i="3"/>
  <c r="H49" i="3"/>
  <c r="F44" i="3"/>
  <c r="E44" i="3"/>
  <c r="H47" i="3"/>
  <c r="H46" i="3"/>
  <c r="O45" i="3"/>
  <c r="H45" i="3"/>
  <c r="H44" i="3" l="1"/>
  <c r="F15" i="3"/>
  <c r="E15" i="3"/>
  <c r="O19" i="3"/>
  <c r="H19" i="3"/>
  <c r="O17" i="3" l="1"/>
  <c r="H16" i="3"/>
  <c r="H20" i="3"/>
  <c r="O38" i="3"/>
  <c r="H39" i="3"/>
  <c r="H29" i="3"/>
  <c r="H26" i="3"/>
  <c r="H21" i="3"/>
  <c r="H13" i="3"/>
  <c r="H14" i="3"/>
  <c r="H9" i="3"/>
  <c r="H10" i="3"/>
  <c r="H11" i="3"/>
  <c r="H12" i="3"/>
  <c r="H8" i="3"/>
  <c r="O32" i="3"/>
  <c r="O33" i="3"/>
  <c r="O34" i="3"/>
  <c r="O35" i="3"/>
  <c r="O36" i="3"/>
  <c r="O37" i="3"/>
  <c r="O31" i="3"/>
  <c r="P31" i="3" l="1"/>
  <c r="F33" i="1"/>
  <c r="O23" i="3" l="1"/>
  <c r="O24" i="3"/>
  <c r="O22" i="3"/>
  <c r="D6" i="11" l="1"/>
  <c r="D5" i="11"/>
  <c r="D4" i="11"/>
  <c r="C7" i="9"/>
  <c r="D7" i="9"/>
  <c r="E8" i="9"/>
  <c r="C9" i="9"/>
  <c r="C8" i="9"/>
  <c r="N6" i="9"/>
  <c r="M6" i="9"/>
  <c r="L6" i="9"/>
  <c r="J6" i="9"/>
  <c r="I6" i="9"/>
  <c r="N8" i="9"/>
  <c r="D8" i="9"/>
  <c r="H8" i="9"/>
  <c r="G6" i="9"/>
  <c r="D6" i="9" s="1"/>
  <c r="F6" i="9"/>
  <c r="C6" i="9" s="1"/>
  <c r="K6" i="9"/>
  <c r="I15" i="9"/>
  <c r="E15" i="9"/>
  <c r="E16" i="9"/>
  <c r="I16" i="9"/>
  <c r="H16" i="9"/>
  <c r="G16" i="9"/>
  <c r="E17" i="9"/>
  <c r="E18" i="9"/>
  <c r="F34" i="11"/>
  <c r="F33" i="11"/>
  <c r="F32" i="11"/>
  <c r="F31" i="11"/>
  <c r="F30" i="11"/>
  <c r="F29" i="11"/>
  <c r="F28" i="11"/>
  <c r="F27" i="11"/>
  <c r="F26" i="11"/>
  <c r="F25" i="11"/>
  <c r="F24" i="11"/>
  <c r="F23" i="11"/>
  <c r="F22" i="11"/>
  <c r="F21" i="11"/>
  <c r="F20" i="11"/>
  <c r="F19" i="11"/>
  <c r="F18" i="11"/>
  <c r="F17"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H6" i="9" l="1"/>
  <c r="F35" i="11" l="1"/>
  <c r="F15" i="11"/>
  <c r="F14" i="11"/>
  <c r="F13" i="11"/>
  <c r="E9" i="9"/>
  <c r="H9" i="9"/>
  <c r="H7" i="9"/>
  <c r="K7" i="9"/>
  <c r="E13" i="1"/>
  <c r="F13" i="1" s="1"/>
  <c r="D13" i="1"/>
  <c r="E7" i="9" l="1"/>
  <c r="E6" i="9"/>
  <c r="F18" i="1"/>
  <c r="F19" i="1"/>
  <c r="F21" i="1"/>
  <c r="F22" i="1" l="1"/>
  <c r="F20" i="1"/>
  <c r="F17" i="1"/>
  <c r="F16" i="1"/>
  <c r="F15" i="1"/>
  <c r="F14" i="1"/>
  <c r="F25" i="1"/>
  <c r="F24" i="1"/>
  <c r="F23" i="1"/>
  <c r="H523" i="3" l="1"/>
  <c r="H520" i="3"/>
  <c r="H519" i="3"/>
  <c r="P411" i="3"/>
  <c r="P399" i="3"/>
  <c r="O104" i="3"/>
  <c r="H104" i="3"/>
  <c r="P99" i="3"/>
  <c r="H79" i="3"/>
  <c r="H78" i="3"/>
  <c r="H76" i="3"/>
  <c r="P104" i="3" l="1"/>
  <c r="P79" i="3"/>
  <c r="H38" i="3"/>
  <c r="O13" i="3" l="1"/>
  <c r="O10" i="3"/>
  <c r="O9" i="3"/>
  <c r="O8" i="3"/>
  <c r="O16" i="3"/>
  <c r="P15" i="3" s="1"/>
  <c r="P9" i="3" l="1"/>
  <c r="H28" i="3"/>
  <c r="H27" i="3"/>
  <c r="O28" i="3"/>
  <c r="O25" i="3"/>
  <c r="O21" i="3"/>
  <c r="P21" i="3" l="1"/>
  <c r="P26" i="3"/>
  <c r="H15" i="3" l="1"/>
  <c r="H18" i="3"/>
  <c r="H17" i="3"/>
</calcChain>
</file>

<file path=xl/comments1.xml><?xml version="1.0" encoding="utf-8"?>
<comments xmlns="http://schemas.openxmlformats.org/spreadsheetml/2006/main">
  <authors>
    <author>Автор</author>
  </authors>
  <commentList>
    <comment ref="M16" authorId="0">
      <text>
        <r>
          <rPr>
            <b/>
            <sz val="9"/>
            <color indexed="81"/>
            <rFont val="Tahoma"/>
            <family val="2"/>
            <charset val="204"/>
          </rPr>
          <t>Автор:</t>
        </r>
        <r>
          <rPr>
            <sz val="9"/>
            <color indexed="81"/>
            <rFont val="Tahoma"/>
            <family val="2"/>
            <charset val="204"/>
          </rPr>
          <t xml:space="preserve">
План-график 1536 ед.</t>
        </r>
      </text>
    </comment>
    <comment ref="M23" authorId="0">
      <text>
        <r>
          <rPr>
            <b/>
            <sz val="9"/>
            <color indexed="81"/>
            <rFont val="Tahoma"/>
            <family val="2"/>
            <charset val="204"/>
          </rPr>
          <t>Автор:</t>
        </r>
        <r>
          <rPr>
            <sz val="9"/>
            <color indexed="81"/>
            <rFont val="Tahoma"/>
            <family val="2"/>
            <charset val="204"/>
          </rPr>
          <t xml:space="preserve">
план-график 80</t>
        </r>
      </text>
    </comment>
    <comment ref="M26" authorId="0">
      <text>
        <r>
          <rPr>
            <b/>
            <sz val="9"/>
            <color indexed="81"/>
            <rFont val="Tahoma"/>
            <family val="2"/>
            <charset val="204"/>
          </rPr>
          <t>Автор:</t>
        </r>
        <r>
          <rPr>
            <sz val="9"/>
            <color indexed="81"/>
            <rFont val="Tahoma"/>
            <family val="2"/>
            <charset val="204"/>
          </rPr>
          <t xml:space="preserve">
План-график 5</t>
        </r>
      </text>
    </comment>
    <comment ref="M27" authorId="0">
      <text>
        <r>
          <rPr>
            <b/>
            <sz val="9"/>
            <color indexed="81"/>
            <rFont val="Tahoma"/>
            <family val="2"/>
            <charset val="204"/>
          </rPr>
          <t>Автор:</t>
        </r>
        <r>
          <rPr>
            <sz val="9"/>
            <color indexed="81"/>
            <rFont val="Tahoma"/>
            <family val="2"/>
            <charset val="204"/>
          </rPr>
          <t xml:space="preserve">
План=график 7</t>
        </r>
      </text>
    </comment>
    <comment ref="M33" authorId="0">
      <text>
        <r>
          <rPr>
            <b/>
            <sz val="9"/>
            <color indexed="81"/>
            <rFont val="Tahoma"/>
            <family val="2"/>
            <charset val="204"/>
          </rPr>
          <t>Автор:</t>
        </r>
        <r>
          <rPr>
            <sz val="9"/>
            <color indexed="81"/>
            <rFont val="Tahoma"/>
            <family val="2"/>
            <charset val="204"/>
          </rPr>
          <t xml:space="preserve">
план-график 19800</t>
        </r>
      </text>
    </comment>
    <comment ref="F44"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<sst xmlns="http://schemas.openxmlformats.org/spreadsheetml/2006/main" count="2609" uniqueCount="978">
  <si>
    <t>№ п/п</t>
  </si>
  <si>
    <t>Единица измерения</t>
  </si>
  <si>
    <t>Значение целевого показателя / индикатора</t>
  </si>
  <si>
    <t>планируемое значение</t>
  </si>
  <si>
    <t xml:space="preserve">Целевые показатели государственной программы </t>
  </si>
  <si>
    <t>Бюджет Санкт-Петербурга</t>
  </si>
  <si>
    <t>Федеральный бюджет</t>
  </si>
  <si>
    <t>Код целевой статьи расходов бюджета Санкт-Петербурга</t>
  </si>
  <si>
    <t>Исполнитель, участник</t>
  </si>
  <si>
    <t>Финансирование мероприятий за счет соответствующего источника</t>
  </si>
  <si>
    <t>источник финансирования</t>
  </si>
  <si>
    <t>наименование</t>
  </si>
  <si>
    <t>единица измерения</t>
  </si>
  <si>
    <t>фактическое значение</t>
  </si>
  <si>
    <t>Мероприятия, связанные с текущими расходами</t>
  </si>
  <si>
    <t>1.1.</t>
  </si>
  <si>
    <t>1.2.</t>
  </si>
  <si>
    <t xml:space="preserve">Мероприятия, связанные с расходами развития </t>
  </si>
  <si>
    <t>-</t>
  </si>
  <si>
    <t>2.1.</t>
  </si>
  <si>
    <t>2.2.</t>
  </si>
  <si>
    <t>3.1.</t>
  </si>
  <si>
    <t>Наименование целевого показателя государственной программы / индикатора подпрограммы (отдельного мероприятия)</t>
  </si>
  <si>
    <t>Сведения об использовании оценочных данных</t>
  </si>
  <si>
    <t>1.1. Результаты реализации государственной программы</t>
  </si>
  <si>
    <t>СОГЛАСОВАНО</t>
  </si>
  <si>
    <t>_________________________</t>
  </si>
  <si>
    <t>"____" ___________________</t>
  </si>
  <si>
    <t>ЖИЛИЩНЫЙ КОМИТЕТ</t>
  </si>
  <si>
    <t>о ходе реализации и оценке эффективности реализации</t>
  </si>
  <si>
    <t xml:space="preserve">ГОДОВОЙ ОТЧЕТ  </t>
  </si>
  <si>
    <t xml:space="preserve">"Обеспечение доступным жильем и жилищно-коммунальными услугами жителей Санкт-Петербурга" </t>
  </si>
  <si>
    <t>1. Результаты, достигнутые в ходе реализации государственной программы</t>
  </si>
  <si>
    <t>Подпрограмма 1 "Улучшение жилищных условий жителей Санкт-Петербурга"</t>
  </si>
  <si>
    <t>процентов</t>
  </si>
  <si>
    <t>Индикаторы подпрограммы 1 «Улучшение жилищных условий жителей Санкт-Петербурга»</t>
  </si>
  <si>
    <t> семья</t>
  </si>
  <si>
    <t>1.1.1.</t>
  </si>
  <si>
    <t>семья</t>
  </si>
  <si>
    <t>1.1.2.</t>
  </si>
  <si>
    <t>Предоставлено дополнительных социальных выплат </t>
  </si>
  <si>
    <t>1.1.3.</t>
  </si>
  <si>
    <t>1.1.4.</t>
  </si>
  <si>
    <t>1.3.</t>
  </si>
  <si>
    <t>1.4.</t>
  </si>
  <si>
    <t>тыс. кв. м</t>
  </si>
  <si>
    <t>1.5.</t>
  </si>
  <si>
    <t>1.5.1.</t>
  </si>
  <si>
    <t>Общая площадь жилых помещений, приобретенных для государственных нужд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</si>
  <si>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1.6.</t>
  </si>
  <si>
    <t>1.6.1.</t>
  </si>
  <si>
    <t>Количество детей-сирот и детей, оставшихся без попечения родителей, лиц из их числа, которым предоставлены жилые помещения по договорам найма специализированных жилых помещений</t>
  </si>
  <si>
    <t>1.8.</t>
  </si>
  <si>
    <t>Количество заключенных договоров пожизненной ренты</t>
  </si>
  <si>
    <t>количество человек</t>
  </si>
  <si>
    <t>количество штук</t>
  </si>
  <si>
    <t>Пояснения по целевым показателям / индикаторам со степенью достижения планового значения менее 100 %</t>
  </si>
  <si>
    <t>Жилищный комитет</t>
  </si>
  <si>
    <t>Комитет по строительству</t>
  </si>
  <si>
    <t>Наименование мероприятий подпрограммы</t>
  </si>
  <si>
    <t>Наименование детализированного мероприятия подпрограммы</t>
  </si>
  <si>
    <t>Количественные характеристики выполнения детализированных мероприятий подпрограммы</t>
  </si>
  <si>
    <t xml:space="preserve">Уровень выполнения детализированного мероприятия подпрограммы, % </t>
  </si>
  <si>
    <t>Уровень выполнения мероприятия подпрограммы, %</t>
  </si>
  <si>
    <t>Реализация Закона Санкт-Петербурга от 10.10.2001 
№ 707-90 "О целевой программе Санкт-Петербурга "Развитие долгосрочного жилищного кредитования в Санкт-Петербурге"</t>
  </si>
  <si>
    <t>Бюджет 
Санкт-Петербурга</t>
  </si>
  <si>
    <t>Предоставление социальных выплат гражданам на оплату части стоимости жилого помещения, приобретаемого с использованием средств долгосрочного ипотечного жилищного кредита, в размере не более 30 % от стоимости жилого помещения</t>
  </si>
  <si>
    <t>Количество семей, участвующих в целевой программе Санкт-Петербурга "Развитие долгосрочного жилищного кредитования в Санкт-Петербурге", которым предоставлены социальные выплаты</t>
  </si>
  <si>
    <t>ед.</t>
  </si>
  <si>
    <t>Количество семей, участвующих в целевой программе Санкт-Петербурга "Молодежи - доступное жилье", которым предоставлены социальные выплаты</t>
  </si>
  <si>
    <t>1.2.1.</t>
  </si>
  <si>
    <t>Количество семей, участвующих в целевой программе Санкт-Петербурга "Расселение коммунальных квартир в Санкт-Петербурге", которым предоставлены социальные выплаты</t>
  </si>
  <si>
    <t>Бюджет 
Санкт-Петербурга, Федеральный бюджет</t>
  </si>
  <si>
    <t>Количество семей, которым предоставлены безвозмездные субсидии для приобретения или строительства жилых помещений</t>
  </si>
  <si>
    <t>семьи</t>
  </si>
  <si>
    <t>Предоставление субсидии  бюджетному учреждению «Дирекция по управлению объектами государственного жилищного фонда Санкт-Петербурга» 
на иные цели</t>
  </si>
  <si>
    <t>Предоставление субсидий бюджетному учреждению «Горжилобмен»
на финансовое обеспечение выполнения государственного задания</t>
  </si>
  <si>
    <t>Обеспечение реализации мероприятий по заключению Санкт Петербургом договоров пожизненной ренты</t>
  </si>
  <si>
    <t>Комитет имущественных отношений Санкт-Петербурга</t>
  </si>
  <si>
    <t>Приобретение жилых помещений в государственную собственность 
Санкт-Петербурга в целях предоставления их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t>
  </si>
  <si>
    <t>кв.м</t>
  </si>
  <si>
    <t>1.3.1.</t>
  </si>
  <si>
    <t>Продолжение строительства</t>
  </si>
  <si>
    <t>1.3.2.</t>
  </si>
  <si>
    <t>Продолжение проектирования</t>
  </si>
  <si>
    <t>Инженерная подготовка территорий,  в том числе:</t>
  </si>
  <si>
    <t>га</t>
  </si>
  <si>
    <t>1.1</t>
  </si>
  <si>
    <t>количество многоквартирных домов, в которых выполнен капитальный ремонт общего имущества</t>
  </si>
  <si>
    <t>1.2</t>
  </si>
  <si>
    <t>количество разработанных дефектованных ведомостей</t>
  </si>
  <si>
    <t>количество составленных и проверенных смет на капитальный ремонт</t>
  </si>
  <si>
    <t>количество объектов, на которых осуществлен технический надзор</t>
  </si>
  <si>
    <t>количество подготовленных ответов на запросы граждан</t>
  </si>
  <si>
    <t>количество комплектов мебели дял оснащенния рабочих мест</t>
  </si>
  <si>
    <t>1.3</t>
  </si>
  <si>
    <t>Устройство внутренней системы газоснабжения объектов жилищного фонда</t>
  </si>
  <si>
    <t>Администрация Колпинского района Санкт-Петербурга</t>
  </si>
  <si>
    <t>Администрация Красносельского района Санкт-Петербурга</t>
  </si>
  <si>
    <t>Администрация Курортного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</si>
  <si>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</si>
  <si>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</si>
  <si>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</si>
  <si>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2.1</t>
  </si>
  <si>
    <t xml:space="preserve">Содержание Санкт-Петербургского государственного казенного учреждения "Городская аварийно-восстановительная служба жилищного фонда Санкт-Петербурга"
</t>
  </si>
  <si>
    <t>чел.</t>
  </si>
  <si>
    <t xml:space="preserve">Содержание санкт-петербургских казенных учреждений Жилищных агентств районов Санкт-Петербурга
</t>
  </si>
  <si>
    <t>Администрация Адмиралтейского района 
Санкт-Петербурга</t>
  </si>
  <si>
    <t>площадь свободных жилых помещений государственного жилищного фонда Санкт-Петербурга</t>
  </si>
  <si>
    <t xml:space="preserve">кв. м </t>
  </si>
  <si>
    <t>количество конкурсов проведенных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многоквартирном доме находятся в собственности Санкт-Петербурга</t>
  </si>
  <si>
    <t>количество заключенных договоров управления по многоквартирным домам, в которых находятся помещения государственного жилищного фонда Санкт-Петербурга</t>
  </si>
  <si>
    <t>количество заключенных договоров социального найма жилых помещений жилищного фонда социального использования Санкт-Петербурга</t>
  </si>
  <si>
    <t>количество лицевых счетов квартир государственной собственности</t>
  </si>
  <si>
    <t>количество проверок за техническим состянием жилищного фонда и санитарным содержанием территории района</t>
  </si>
  <si>
    <t>количество проведенных мониторингов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</si>
  <si>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количество выданных гражданам предписаний об уплате задолженности за жилое помещение и коммунальные услуги</t>
  </si>
  <si>
    <t>количество обращений, поступивших в жилищное агентство</t>
  </si>
  <si>
    <t>количество граждан, в отношении которого ведется регистрационный учет</t>
  </si>
  <si>
    <t>Администрация Василеостровского района 
Санкт-Петербурга</t>
  </si>
  <si>
    <t>дом</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</si>
  <si>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</si>
  <si>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Администрация Выборгского района 
Санкт-Петербурга</t>
  </si>
  <si>
    <t xml:space="preserve">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 </t>
  </si>
  <si>
    <t>количество многоквартирных домов, по которым осуществляется  контроль за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</si>
  <si>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Администрация Калининского района 
Санкт-Петербурга</t>
  </si>
  <si>
    <t>Администрация Кировского района 
Санкт-Петербурга</t>
  </si>
  <si>
    <t>Администрация Колпинского района 
Санкт-Петербурга</t>
  </si>
  <si>
    <t>Администрация Красногвардейского района 
Санкт-Петербурга</t>
  </si>
  <si>
    <t>Администрация Красносельского района 
Санкт-Петербурга</t>
  </si>
  <si>
    <t>Администрация Кронштадтского района 
Санкт-Петербурга</t>
  </si>
  <si>
    <t>Администрация Курортного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</si>
  <si>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</si>
  <si>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</si>
  <si>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</si>
  <si>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</si>
  <si>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</si>
  <si>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</si>
  <si>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Администрация Фрунзенского района 
Санкт-Петербурга</t>
  </si>
  <si>
    <t>Администрация Центрального района 
Санкт-Петербурга</t>
  </si>
  <si>
    <t>площадь внутриквартальных территорий, не входящих в состав общего имущества многоквартирных домов</t>
  </si>
  <si>
    <t>3.3.1</t>
  </si>
  <si>
    <t xml:space="preserve">Обеспечение вывоза и обезвреживания нечистот
</t>
  </si>
  <si>
    <t>объем вывезенных и обезвреженных нечистот</t>
  </si>
  <si>
    <t>тонн</t>
  </si>
  <si>
    <t>3.3.2</t>
  </si>
  <si>
    <t>3.3.3</t>
  </si>
  <si>
    <t>3.3.4</t>
  </si>
  <si>
    <t>3.3.5</t>
  </si>
  <si>
    <t>3.3.6</t>
  </si>
  <si>
    <t xml:space="preserve"> Предоставление гражданам субсидий на оплату жилого помещения и коммунальных услуг </t>
  </si>
  <si>
    <t>количество семей, которым предоставлены субсидии на оплату жилого помещения и коммунальных услуг</t>
  </si>
  <si>
    <t xml:space="preserve">Расчет гражданам мер социальной поддержки по оплате жилого помещения и коммунальных услугв в форме денежных выплат </t>
  </si>
  <si>
    <t>количество граждан, которым рассчитаны меры социальной поддержки по оплате жилого помещения и коммунальных услуг в форме денежных выплат</t>
  </si>
  <si>
    <t xml:space="preserve">Приобретение и замена газовых плит, газовых водонагревательных колонок и электрических плит
</t>
  </si>
  <si>
    <t>количество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t>
  </si>
  <si>
    <t>2.3.</t>
  </si>
  <si>
    <t>Предоставление бюджетных инвестиций в уставный капитал АО "Санкт-Петербургский центр доступного жилья" в соответствии с условиями целевой программы Санкт-Петербурга "Молодежи - доступное жилье"</t>
  </si>
  <si>
    <t>Строительство многоквартирных домов для государственных нужд</t>
  </si>
  <si>
    <t>1.5.7.</t>
  </si>
  <si>
    <t>1.6.2.</t>
  </si>
  <si>
    <t>0910083010</t>
  </si>
  <si>
    <t>0910083020</t>
  </si>
  <si>
    <t>0910083030</t>
  </si>
  <si>
    <t>0910083040</t>
  </si>
  <si>
    <t>0910051340</t>
  </si>
  <si>
    <t>0910051350</t>
  </si>
  <si>
    <t>0910083050</t>
  </si>
  <si>
    <t>0910083060</t>
  </si>
  <si>
    <t>0910083070</t>
  </si>
  <si>
    <t>0910083100</t>
  </si>
  <si>
    <t>0910083230</t>
  </si>
  <si>
    <t>Предоставление социальных выплат гражданам для оплаты части стоимости жилого помещения в размере не менее 40 % от расчетной (средней) стоимости жилого помещения, в том числе:</t>
  </si>
  <si>
    <t>Количество семей, участвующих в целевой программе Санкт-Петербурга "Молодежи - доступное жилье", которым предоставлены дополнительные социальные выплаты</t>
  </si>
  <si>
    <t>Завершение строительства</t>
  </si>
  <si>
    <t>Завершение проектирования</t>
  </si>
  <si>
    <t>шт.</t>
  </si>
  <si>
    <t>единиц</t>
  </si>
  <si>
    <t>Индикаторы подпрограммы 2 «Обеспечение качественными жилищно-коммунальными услугами граждан»</t>
  </si>
  <si>
    <t>Индикаторы подпрограммы 3 «Обеспечение доступности предоставления жилищно-коммунальных услуг гражданам»</t>
  </si>
  <si>
    <t>Администрация Адмиралтейского района Санкт-Петербурга</t>
  </si>
  <si>
    <t>Администрация Василеостровского района Санкт-Петербурга</t>
  </si>
  <si>
    <t>Администрация Выборгского района Санкт-Петербурга</t>
  </si>
  <si>
    <t>Администрация Калининского района Санкт-Петербурга</t>
  </si>
  <si>
    <t>Администрация Кировского района Санкт-Петербурга</t>
  </si>
  <si>
    <t>Администрация Красногвардейского района Санкт-Петербурга</t>
  </si>
  <si>
    <t>Администрация Кронштадтского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</si>
  <si>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</si>
  <si>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</si>
  <si>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</si>
  <si>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Фрунзенского района Санкт-Петербурга</t>
  </si>
  <si>
    <t>Администрация Центрального района Санкт-Петербурга</t>
  </si>
  <si>
    <t>Подпрограмма 2 «Обеспечение качественными жилищно-коммунальными услугами граждан»</t>
  </si>
  <si>
    <t>Обеспечение проведения капитального ремонта общего имущества в многоквартирных домах в Санкт-Петербурге в целях реализации Закона Санкт-Петербурга от 04.12.2013 N 690-120 "О капитальном ремонте общего имущества в многоквартирных домах в Санкт-Петербурге" и постановления Правительства Санкт-Петербурга от 18.02.2014 N 84 "О региональной программе капитального ремонта общего имущества в многоквартирных домах в Санкт-Петербурге"</t>
  </si>
  <si>
    <t>0920083100</t>
  </si>
  <si>
    <t>Предоставление субсидии в виде имущественного взноса Санкт-Петербурга некоммерческой организации "Фонд - региональный оператор капитального ремонта общего имущества в многоквартирных домах"</t>
  </si>
  <si>
    <t>0920083110</t>
  </si>
  <si>
    <t>1. Направление квитанций на оплату взносов на капитальный ремонт в адрес собственников жилых и нежилых помещений, находящихя в частной собственности (формирующим фонд капитального ремонта на счете регионального оператора)</t>
  </si>
  <si>
    <t>количество направленных квитанций (отдельных квитанций, и посредством включения взноса на капитальный ремонт отдельной строкой в квитанцию ГУП ВЦКП "Жилищное хозяйство")</t>
  </si>
  <si>
    <t>2. Направление предложений собственникам помещений в многоквартирных домах о проведении капитального ремонта</t>
  </si>
  <si>
    <t>количество направленных предложений</t>
  </si>
  <si>
    <t>3. Разнесение в автоматизированную систему управления реестров платежей</t>
  </si>
  <si>
    <t>количество реестров, загруженных в автоматизированную систему управления Фонда</t>
  </si>
  <si>
    <t>4. Рассмотрение заявлений граждан на перезачет, возврат, идентификацию оплаченных взносов на капитальный ремонт</t>
  </si>
  <si>
    <t>количество рассмотренных заявлений</t>
  </si>
  <si>
    <t>5. Обработка решений собственников помещений (протоколов решений общих собраний собственников помещений в многоквартирных домах (либо Распоряжений Администраций районов Санкт-Петербурга)</t>
  </si>
  <si>
    <t>количество обработанных решений о проведении капитального ремонта, об изменении способа формирования фонда капитального ремонта, выборе способа формирования фонда капитального ремонта</t>
  </si>
  <si>
    <t>6. Дефектование работ по видам, в разрезе краткосрочной адресной программы</t>
  </si>
  <si>
    <t>7. Заключение договоров на выполнение работ по капитальному ремонту общего имущества многоквартирных домов</t>
  </si>
  <si>
    <t>количество заключенных договоров (лотов)</t>
  </si>
  <si>
    <t>8. Составление сметной документации</t>
  </si>
  <si>
    <t>9. Ведение технического надзора за капитальным ремонтом по многоквартирным домам по видам работ</t>
  </si>
  <si>
    <t>10. Подготовка справок об отсутствии задолженности по оплате взносов на капитальны ремонт</t>
  </si>
  <si>
    <t>количество выданных  справок</t>
  </si>
  <si>
    <t>11. Внесение изменений в автоматизированную систему управления на основании официальных обращений</t>
  </si>
  <si>
    <t xml:space="preserve">количество внесенных изменений (признак собственности, объединение квартир, разделение лицевых счетов в коммунальной квартире, корректировка площади помещения и др.) </t>
  </si>
  <si>
    <t>12. Предоставление консультаций  на личном приёме</t>
  </si>
  <si>
    <t>количество граждан, которым предоставлены консультации</t>
  </si>
  <si>
    <t xml:space="preserve">13. Предоставление телефонных консультаций  </t>
  </si>
  <si>
    <t>количество предоставленых консультаций</t>
  </si>
  <si>
    <t>14. Направление официальных писем гражданам, либо уполномоченным представителям собственников помещений в многоквартирном доме</t>
  </si>
  <si>
    <t>количество направленных официальных писем</t>
  </si>
  <si>
    <t>15. Направление официальных писем в органы государственной власти, включая Администрации районов Санкт-Петербурга, Жилищный комитет, Государственная жилищная инспекция и т.д.</t>
  </si>
  <si>
    <t>16. Направление официальных писем в прочие организации (контрагенты, организации, осуществляющие управление многоквартирными домами и др.)</t>
  </si>
  <si>
    <t>17. Подготовка ответов на вопросы, заданные на официальном сайте НО "Фонд-региональный оператор капитального ремонта общего имущества в многоквартирных домах"</t>
  </si>
  <si>
    <t>18. Закупка мебели</t>
  </si>
  <si>
    <t>19. Закупка персональных компьютеров</t>
  </si>
  <si>
    <t>количество приобретенных компьютеров и оргтехники</t>
  </si>
  <si>
    <t xml:space="preserve">20. Сопровождение и развитие действующих подсистем:
подсистемы учета и хранения информации о внесенных взносах на капитальный ремонт (Учетная система)
подсистемы взаимодействия с расчетными центрами;
подсистемы электронного документооборота
подсистемы «информационный портал»
Создание новых подсистем:
подсистемы обеспечения подготовки капитального ремонта автоматизированной системы управления Фонда;
подсистемы учета расходования средств на капитальный ремонт в автоматизированной системы управления Фонда;
подсистемы учета неразобранных платежей в автоматизированной системы управления Фонда.
</t>
  </si>
  <si>
    <t>количество созданных и эксплуатируемых подсистем автоматизированной системы управления Фонда</t>
  </si>
  <si>
    <t>0920083240</t>
  </si>
  <si>
    <t>количество домов</t>
  </si>
  <si>
    <t>2. Многоквартирные  дома, в которых выполнена газификация: - подводка системы к дому от городских сетей, устройство котла, прокладка контуров</t>
  </si>
  <si>
    <t>3. Многоквартирные  дома, в которых выполнена газификация: - подводка системы к дому от городских сетей, устройство котла, прокладка контуров</t>
  </si>
  <si>
    <t>4. Многоквартирные  дома, в которых выполнена газификация: - подводка системы к дому от городских сетей, устройство котла, прокладка контуров</t>
  </si>
  <si>
    <t>7. Многоквартирные  дома, в которых выполнена газификация: - подводка системы к дому от городских сетей, устройство котла, прокладка контуров</t>
  </si>
  <si>
    <t>1.4</t>
  </si>
  <si>
    <t>Обеспечение предупреждения ситуаций, которые могут привести к нарушению функционирования систем жизнеобеспечения населения, и ликвидации их последствий на объектах системы жизнеобеспечения населения Санкт-Петербурга</t>
  </si>
  <si>
    <t>Хранение городских резервов материальных ресурсов для ликвидации чрезвычайных ситуаций природного и техногенного характера в Санкт-Петербурге</t>
  </si>
  <si>
    <t>период оказания услуг</t>
  </si>
  <si>
    <t>месяц</t>
  </si>
  <si>
    <t>количество отремонтированных лифтов</t>
  </si>
  <si>
    <t>кв.м.</t>
  </si>
  <si>
    <t>пог.м.</t>
  </si>
  <si>
    <t>092083120</t>
  </si>
  <si>
    <t>Количество многоквартирных домов, по которым осуществляется сбор и актуализация сведений</t>
  </si>
  <si>
    <t>1. Приобретение услуг по техническому обслуживанию автоматической пожарной сигнализации, системы оповещения и управления эвакуацией людей, внутреннего пожарного водопровода и передаче извещений о пожаре по адресу: Санкт-Петербург, ул. Моховая д. 8</t>
  </si>
  <si>
    <t>количество приобретаемых услуг по техническому обслуживанию</t>
  </si>
  <si>
    <t>количество программ</t>
  </si>
  <si>
    <t>количество слушателей</t>
  </si>
  <si>
    <t>количество справочников, получающих сопровождение</t>
  </si>
  <si>
    <t>количество программ, получающих сопровождение</t>
  </si>
  <si>
    <t>0920083320</t>
  </si>
  <si>
    <t>0920083140</t>
  </si>
  <si>
    <t>1. Ведение учета свободных и освободившихся жилых помещений государственного жилищного фонда Санкт-Петербурга</t>
  </si>
  <si>
    <t>2. Проведение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t>
  </si>
  <si>
    <t>3.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</si>
  <si>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4.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</si>
  <si>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5.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</si>
  <si>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6.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</si>
  <si>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7. Открытие и ведение лицевых счетов квартир государственной собственности</t>
  </si>
  <si>
    <t>8. Осуществление технического контроля и проведение внеплановых проверок за санитарным содержанием территории района</t>
  </si>
  <si>
    <t>9.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</si>
  <si>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10. Мониторинг задолженности по лицевым счетам, формирование и выдача предписаний об уплате задолженности за жилое помещение и коммунальные услуги</t>
  </si>
  <si>
    <t>11.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</si>
  <si>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12. Рассмотрение обращений юридических и физических лиц, находящихся в компетенции жилищного агентства</t>
  </si>
  <si>
    <t xml:space="preserve">13. Ведение регистрационного учета граждан по месту жительства и месту пребывания в части, возложенной на жилищные организации. </t>
  </si>
  <si>
    <t xml:space="preserve">уменьшение государственного жилищного фонда за счет приватизации жилых помещений в многоквартирных домах и заселения свободных жилых помещений </t>
  </si>
  <si>
    <t>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</si>
  <si>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3.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</si>
  <si>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4.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</si>
  <si>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5.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</si>
  <si>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6. Открытие и ведение лицевых счетов квартир государственной собственности</t>
  </si>
  <si>
    <t>уменьшение лицевых счетов государственного жилищного фонда связано с закрытием лицевых счетов по смерти, а также в связи с приватизацией и переходом лицевых счетов в объединения собственников жилья и управляющие организации</t>
  </si>
  <si>
    <t>7. Осуществление технического контроля и проведение внеплановых проверок за санитарным содержанием территории района</t>
  </si>
  <si>
    <t>8.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</si>
  <si>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9. Мониторинг задолженности по лицевым счетам, формирование и выдача предписаний об уплате задолженности за жилое помещение и коммунальные услуги</t>
  </si>
  <si>
    <t>10.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</si>
  <si>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11. Рассмотрение обращений юридических и физических лиц, находящихся в компетенции жилищного агентства</t>
  </si>
  <si>
    <t xml:space="preserve">12. Ведение регистрационного учета граждан по месту жительства и месту пребывания в части, возложенной на жилищные организации. </t>
  </si>
  <si>
    <t>рассмотрены все обращения поступившие в СПб ГКУ "Жилищное агентство Калиниского района" в количестве 3 012 шт.</t>
  </si>
  <si>
    <t>2.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</si>
  <si>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</si>
  <si>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3.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</si>
  <si>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4.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</si>
  <si>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5. Открытие и ведение лицевых счетов квартир государственной собственности</t>
  </si>
  <si>
    <t>6. Осуществление технического контроля и проведение внеплановых проверок за санитарным содержанием территории района</t>
  </si>
  <si>
    <t>7.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</si>
  <si>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8. Мониторинг задолженности по лицевым счетам, формирование и выдача предписаний об уплате задолженности за жилое помещение и коммунальные услуги</t>
  </si>
  <si>
    <t>9.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</si>
  <si>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10. Рассмотрение обращений юридических и физических лиц, находящихся в компетенции жилищного агентства</t>
  </si>
  <si>
    <t xml:space="preserve">11. Ведение регистрационного учета граждан по месту жительства и месту пребывания в части, возложенной на жилищные организации. </t>
  </si>
  <si>
    <t>Администрация Красногвардейского района
Санкт-Петербурга</t>
  </si>
  <si>
    <t>Администрация Красносельского района
Санкт-Петербурга</t>
  </si>
  <si>
    <t>Администрация Кронштатдского района
Санкт-Петербурга</t>
  </si>
  <si>
    <t>Администрация Курортного района
Санкт-Петербурга</t>
  </si>
  <si>
    <t>Администрация Московского района
Санкт-Петербурга</t>
  </si>
  <si>
    <t>Администрация Невского района
Санкт-Петербурга</t>
  </si>
  <si>
    <t>2.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</si>
  <si>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Администрация Петроградского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</si>
  <si>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</si>
  <si>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</si>
  <si>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</si>
  <si>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</si>
  <si>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Администрация Фрунзенского района
Санкт-Петербурга</t>
  </si>
  <si>
    <t>Администрация Центрального района
Санкт-Петербурга</t>
  </si>
  <si>
    <t>Обеспечение уборки внутриквартальных территорий, не входящих в состав общего имущества многоквартирных домов</t>
  </si>
  <si>
    <t>1. Выполнение  работ по уборке внутриквартальных территорий,  не входящих в состав общего имущества многоквартирных домов</t>
  </si>
  <si>
    <t>2. Выполнение  работ по уборке внутриквартальных территорий,  не входящих в состав общего имущества многоквартирных домов</t>
  </si>
  <si>
    <t>3. Выполнение  работ по уборке внутриквартальных территорий,  не входящих в состав общего имущества многоквартирных домов</t>
  </si>
  <si>
    <t>4. Выполнение  работ по уборке внутриквартальных территорий,  не входящих в состав общего имущества многоквартирных домов</t>
  </si>
  <si>
    <t>5. Выполнение  работ по уборке внутриквартальных территорий,  не входящих в состав общего имущества многоквартирных домов</t>
  </si>
  <si>
    <t>6. Выполнение  работ по уборке внутриквартальных территорий,  не входящих в состав общего имущества многоквартирных домов</t>
  </si>
  <si>
    <t>7. Выполнение  работ по уборке внутриквартальных территорий,  не входящих в состав общего имущества многоквартирных домов</t>
  </si>
  <si>
    <t>8. Выполнение  работ по уборке внутриквартальных территорий,  не входящих в состав общего имущества многоквартирных домов</t>
  </si>
  <si>
    <t>9. Выполнение  работ по уборке внутриквартальных территорий,  не входящих в состав общего имущества многоквартирных домов</t>
  </si>
  <si>
    <t>10. Выполнение  работ по уборке внутриквартальных территорий,  не входящих в состав общего имущества многоквартирных домов</t>
  </si>
  <si>
    <t>11. Выполнение  работ по уборке внутриквартальных территорий,  не входящих в состав общего имущества многоквартирных домов</t>
  </si>
  <si>
    <t>12. Выполнение  работ по уборке внутриквартальных территорий,  не входящих в состав общего имущества многоквартирных домов</t>
  </si>
  <si>
    <t>Предоставление органам местного самоуправления внутригородских муниципальных образований Санкт-Петербурга субвенций из бюджета Санкт-Петербурга на осуществление переданного государственного полномочия по организации и осуществлению в соответствии с адресными программами, утверждаемыми администрациями районов Санкт-Петербурга, уборки и санитарной очистки территорий, за исключением территорий, обеспечение уборки и санитарной очистки которых осуществляется гражданами и юридическими лицами либо отнесено к полномочиям исполнительных органов государственной власти Санкт-Петербурга</t>
  </si>
  <si>
    <t>0920083160</t>
  </si>
  <si>
    <t>Экономия денежных средств от проведения конкурсных процедур</t>
  </si>
  <si>
    <t>0920083170</t>
  </si>
  <si>
    <t>1. Вывоз и обезвреживание нечистот неканализированного жилищного фонда</t>
  </si>
  <si>
    <t>2. Вывоз и обезвреживание нечистот неканализированного жилищного фонда</t>
  </si>
  <si>
    <t>3. Вывоз и обезвреживание нечистот неканализированного жилищного фонда</t>
  </si>
  <si>
    <t>4. Вывоз и обезвреживание нечистот неканализированного жилищного фонда</t>
  </si>
  <si>
    <t>5. Вывоз и обезвреживание нечистот неканализированного жилищного фонда</t>
  </si>
  <si>
    <t>6. Вывоз и обезвреживание нечистот неканализированного жилищного фонда</t>
  </si>
  <si>
    <t>Подпрограмма 3 "Обеспечение доступности предоставления жилищно-коммунальных услуг"</t>
  </si>
  <si>
    <t>тыс. Гкал.</t>
  </si>
  <si>
    <t>0930083250</t>
  </si>
  <si>
    <t>сем.</t>
  </si>
  <si>
    <t>3</t>
  </si>
  <si>
    <t>Количество семей, которым предоставлены жилые помещения государственного жилищного фонда</t>
  </si>
  <si>
    <t>4</t>
  </si>
  <si>
    <t xml:space="preserve">Количество семей, в отношении которых оказано государственное содействие в улучшении жилищных условий в форме предоставления социальной выплаты или безвозмездной субсидии, всего, 
в том числе:
</t>
  </si>
  <si>
    <t xml:space="preserve">В рамках реализации Закона 
Санкт-Петербурга от 10.10.2001 
№ 707-90 «О целевой программе Санкт-Петербурга «Развитие долгосрочного жилищного кредитования в Санкт-Петербурге»
</t>
  </si>
  <si>
    <t xml:space="preserve">В рамках реализации Закона 
Санкт-Петербурга от 11.04.2001 
№ 315-45 «О целевой программе Санкт-Петербурга «Молодежи – доступное жилье», в том числе:
</t>
  </si>
  <si>
    <t xml:space="preserve">В рамках реализации Закона 
Санкт-Петербурга от 17.10.2007 
№ 513-101 «О целевой программе Санкт-Петербурга «Расселение коммунальных квартир 
в Санкт-Петербурге»
</t>
  </si>
  <si>
    <t>Общая площадь сформированного государственного жилищного фонда Санкт-Петербурга всего, в том числе:</t>
  </si>
  <si>
    <t xml:space="preserve">Общая площадь жилых помещений, приобретенных для государственных нужд Санкт-Петербурга
</t>
  </si>
  <si>
    <t>1.1.2.1.</t>
  </si>
  <si>
    <t>1.1.5.</t>
  </si>
  <si>
    <t>1.1.6.</t>
  </si>
  <si>
    <t xml:space="preserve">Реализация Закона 
Санкт-Петербурга
от 17.10.2007 № 513-101
«О целевой программе
Санкт-Петербурга «Расселение коммунальных квартир
в Санкт-Петербурге»
</t>
  </si>
  <si>
    <t xml:space="preserve">Реализация Закона Санкт-Петербурга от 30.11.2005 № 648-91 «О целевой программе Санкт-Петербурга «Жилье работникам бюджетной сферы» в части, касающейся предоставления гражданам, получившим государственное содействие в рамках целевой программы Санкт-Петербурга «Жилье работникам бюджетной сферы» в период с 2006 года по 31.12.2011, социальных выплат в последний год рассрочки на оплату остатка стоимости жилых помещений в размере 20 процентов от их стоимости
</t>
  </si>
  <si>
    <t>1.6.3.</t>
  </si>
  <si>
    <t>Степень соответствия фактического объема финансирования планируемому достигает 100 %</t>
  </si>
  <si>
    <t xml:space="preserve">Предоставление гражданам социальных выплат в последний год рассрочки на оплату остатка стоимости жилых помещений в размере 20 % от их стоимости
</t>
  </si>
  <si>
    <t>Количество семей, участвующих в целевой программе Санкт-Петербурга "Жилье работникам бюджетной сферы", которым предоставлены социальные выплаты</t>
  </si>
  <si>
    <t>Оказание гражданам государственной поддержки, предусмотренной п. 4.1.1.3. целевой программы Санкт-Петербурга "Молодежи - доступное жилье"</t>
  </si>
  <si>
    <t>Площадь специализированного жилищного фонда Санкт-Петербурга, переданная по договорам найма жилых помещений специализированного жилищного фонда Санкт-Петербурга, расположенных в многоквартирных домах, находящихся в управлении, на техническом обслуживании Учреждения</t>
  </si>
  <si>
    <t xml:space="preserve">Количество домов, по которым будут проведены мероприятия по выполнению  работ по ремонту многоквартиных домов,находящихся в управлении и (или) на техническом обслуживании Учреждения </t>
  </si>
  <si>
    <t>Количество домов, по которым будут проведены мероприятия по страхованию, содержанию, сохранности, оборудованию и оснащению многоквартирных домов,  находящихся в управлении и (или) на техническом обслуживании Учреждения</t>
  </si>
  <si>
    <t>Количество домов, по которым будут проведены мероприятия по эксплуатации наемных домов социального использования, находящихся в управлении и (или) на техническом обслуживании Учреждения</t>
  </si>
  <si>
    <t xml:space="preserve">09100R4970 </t>
  </si>
  <si>
    <t xml:space="preserve">Количество квадратных метров жилья, приобретенных в государственную собственность Санкт-Петербурга
</t>
  </si>
  <si>
    <t>09100R0820</t>
  </si>
  <si>
    <t xml:space="preserve">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t>
  </si>
  <si>
    <t xml:space="preserve">09100R0820
</t>
  </si>
  <si>
    <t xml:space="preserve">Федеральный бюджет
</t>
  </si>
  <si>
    <t xml:space="preserve">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t>
  </si>
  <si>
    <t>кв. м</t>
  </si>
  <si>
    <t>1.4.1.</t>
  </si>
  <si>
    <t>1.4.2.</t>
  </si>
  <si>
    <t>1.4.3.</t>
  </si>
  <si>
    <t xml:space="preserve">Низкие темпы выполнения строительно-монтажных работ  подрядной организацией. </t>
  </si>
  <si>
    <t xml:space="preserve">1.5. </t>
  </si>
  <si>
    <t>Проектирование объектов</t>
  </si>
  <si>
    <t>Низкие темпы выполнения работ проектной организацией.</t>
  </si>
  <si>
    <t>1.5.8.</t>
  </si>
  <si>
    <t>1.5.9.</t>
  </si>
  <si>
    <t>1.5.12.</t>
  </si>
  <si>
    <t>1.5.14.</t>
  </si>
  <si>
    <t>1.5.15.</t>
  </si>
  <si>
    <t>1.5.16.</t>
  </si>
  <si>
    <t>1.5.17.</t>
  </si>
  <si>
    <t>1.5.18.</t>
  </si>
  <si>
    <t>Проектирование строительства многоквартирного дома со встроенно-пристроенным гаражом по адресу: пос. Понтонный, Лагерное шоссе, участок 14 (северо-западнее пересечения с Южной улицей)</t>
  </si>
  <si>
    <t>1.5.19.</t>
  </si>
  <si>
    <t>Проектирование строительства многоквартирного дома со встроенно-пристроенным гаражом по адресу: пос. Понтонный, Лагерное шоссе, участок 13 (северо-западнее пересечения с Южной улицей)</t>
  </si>
  <si>
    <t>1.5.20.</t>
  </si>
  <si>
    <t>Проектирование строительства многоквартирного дома со встроенно-пристроенным гаражом по адресу: пос. Понтонный, Лагерное шоссе, участок 6 (северо-западнее пересечения с Южной улицей)</t>
  </si>
  <si>
    <t>Инженерная подготовка территории квартала 21 Юго-Западной Приморской части (32,9 га)</t>
  </si>
  <si>
    <t>Низкие темпы выполнения работ подрядной организацией.</t>
  </si>
  <si>
    <t xml:space="preserve">Продолжение работ по инженерной подготовке </t>
  </si>
  <si>
    <t>Инженерная подготовка территории квартала 19А  Севернее улицы Новоселов  ПИР и СМР, в том числе прокладка наружных кабельных линий электроснабжения для подключения БКТП</t>
  </si>
  <si>
    <t>1.6.5.</t>
  </si>
  <si>
    <t>Инженерная подготовка территории квартала 74Б района Каменка, ограниченной Глухарской ул., пр. Авиаконструкторов , Плесецкой ул., Нижне-Каменской ул. с инженерным и инженерно-транспортным обеспечением</t>
  </si>
  <si>
    <t>1.6.7.</t>
  </si>
  <si>
    <t>Инженерная подготовка территории под жилищное строительство в квартале 15 Юго-Западной Приморской части (24,9 га)</t>
  </si>
  <si>
    <t>1.7.</t>
  </si>
  <si>
    <t>Проектирование объектов инженерной и дорожной инфраструктуры</t>
  </si>
  <si>
    <t>1.7.1.</t>
  </si>
  <si>
    <t>1.7.2.</t>
  </si>
  <si>
    <t>Проектирование инженерной подготовки территории, ограниченной  пр. Маршала Блюхера, проектируемой ул., Полюстровским пр., проектируемой ул., с инженерным и инженерно-транспортным обеспечением</t>
  </si>
  <si>
    <t>Начало проектирования инженерной подготовки</t>
  </si>
  <si>
    <t>Предоставление безвозмездных субсидий гражданам для приобретения или строительства жилых помещений в размере 40 %  от стоимости жилого помещения</t>
  </si>
  <si>
    <t xml:space="preserve">Ежегодное сокращение численности детей-сирот и детей, оставшихся без попечения родителей, у которых право на обеспечение жилыми помещениями возникло, но не реализовано по состоянию на конец соответствующего года
</t>
  </si>
  <si>
    <t>Предоставление субсидий бюджетному учреждению «Дирекция по управлению объектами государственного жилищного фонда Санкт-Петербурга» на финансовое обеспечение выполнения государственного задания</t>
  </si>
  <si>
    <t>Приобретение жилых помещений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</si>
  <si>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Приобретение жилых помещений в государственную собственность Санкт-Петербурга в целях предоставления их отдельным категориям граждан</t>
  </si>
  <si>
    <t xml:space="preserve">Отношение числа российских семей, которые приобрели или получили доступное и комфортное жилье в течение года, к числу семей, желающих улучшить свои жилищные условия
</t>
  </si>
  <si>
    <t xml:space="preserve">В рамках реализации Закона Санкт-Петербурга от 30.11.2005 № 648-91«О целевой программе Санкт-Петербурга «Жилье работникам бюджетной сферы» в части предоставления социальных выплат гражданам, получившим государственное содействие в рамках целевой программы Санкт-Петербурга «Жилье работникам бюджетной сферы» в период с 2006 года по 31.12.2011, в последний год рассрочки на оплату остатка стоимости жилых помещений в размере 20 процентов от их стоимости 
</t>
  </si>
  <si>
    <t xml:space="preserve">Доля многоквартирных домов, оснащенных индивидуальными тепловыми пунктами                                     с автоматическим погодным регулированием, от количества многоквартирных домов, 
в которых в соответствии 
с краткосрочным планом реализации региональной программы планируется выполнить капитальный ремонт систем теплоснабжения
</t>
  </si>
  <si>
    <t>Направление 1 " Проведение работ по капитальному ремонту общего имущества в многоквартирных домах"</t>
  </si>
  <si>
    <t>количество многоквартирных домов</t>
  </si>
  <si>
    <t>1.5</t>
  </si>
  <si>
    <t>Приспособление жилого помещения инвалида и общего имущества в многоквартирном доме</t>
  </si>
  <si>
    <t>0910083370</t>
  </si>
  <si>
    <t>Выполнение работ по приспособлению жилого помещения инвалида и общего имущества в многоквартирном доме, в котором проживает инвалид, с учетом потребностей инвалида</t>
  </si>
  <si>
    <t>Направление 2 "Предупреждение и ликвидация ситуаций, которые могут привести к нарушению функционирования систем жизнеобеспечения населения"</t>
  </si>
  <si>
    <t>0920083380</t>
  </si>
  <si>
    <t>Проведение мероприятий по предупреждению аварийных ситуаций и ликвидацию их последствий на объектах системы жизнеобеспечения населения Санкт-Петербурга</t>
  </si>
  <si>
    <t xml:space="preserve">количество мероприятий по предупреждению аварийных ситуаций и ликвидацию их последствий </t>
  </si>
  <si>
    <t>количество балконов и лоджий</t>
  </si>
  <si>
    <t>пог.м</t>
  </si>
  <si>
    <t>3.1</t>
  </si>
  <si>
    <t>3.2</t>
  </si>
  <si>
    <t>Предоставление субсидии Санкт-Петербургскому государственному бюджетному образовательному учреждению дополнительного профессионального образования «Учебно-методический центр Жилищного комитета» на финансовое обеспечение выполнения государственного задания</t>
  </si>
  <si>
    <t>2.  Сопровождение электронного справочника информационно-правовых услуг</t>
  </si>
  <si>
    <t>3. Сопровождение программного обеспечения 1:С</t>
  </si>
  <si>
    <t xml:space="preserve">количество приобретаемого оборудования </t>
  </si>
  <si>
    <t>Не достижение планового значения показателя  в связи с приватизацией жилищного фонда</t>
  </si>
  <si>
    <t xml:space="preserve">экономия денежных средств от проведения конкурсных процедур, </t>
  </si>
  <si>
    <t>3.3.7</t>
  </si>
  <si>
    <t>3.3.8</t>
  </si>
  <si>
    <t>3.3.9</t>
  </si>
  <si>
    <t>3.3.10</t>
  </si>
  <si>
    <t>В связи с передачей помещений государственного жилищного фонда в частную собственность.</t>
  </si>
  <si>
    <t>3.3.11</t>
  </si>
  <si>
    <t>3.3.12</t>
  </si>
  <si>
    <t>3.3.13</t>
  </si>
  <si>
    <t xml:space="preserve">Сокращение обращений юридических и физических лиц по вопросам, находящимся в компетенции жилищного агентства, связано с тем, что в районе проводится устная работа с населением, управляющими организациями, представителями других компаний и организаций. </t>
  </si>
  <si>
    <t>3.3.14</t>
  </si>
  <si>
    <t>3.3.15</t>
  </si>
  <si>
    <t>3.3.16</t>
  </si>
  <si>
    <t>3.3.17</t>
  </si>
  <si>
    <t>3.3.18</t>
  </si>
  <si>
    <t xml:space="preserve">Направление 4 "Санитарное содержание территорий, не входящих в состав общего имущества многоквартирных домов Санкт-Петербурга"
</t>
  </si>
  <si>
    <t>0920083310</t>
  </si>
  <si>
    <t>4.2.1</t>
  </si>
  <si>
    <t>Причинами неисполнения бюджета в полном объеме являются: экономия от проведенных муниципальными образованиями конкурсных процедур, снятия средств с оплаты подрядчикам за несвоевременную уборку территории</t>
  </si>
  <si>
    <t>4.2.2</t>
  </si>
  <si>
    <t>4.2.3</t>
  </si>
  <si>
    <t>4.2.4</t>
  </si>
  <si>
    <t>4.2.5</t>
  </si>
  <si>
    <t>4.2.6</t>
  </si>
  <si>
    <t xml:space="preserve">Причинами неисполнения бюджета в полном объеме являются: экономия от проведенных муниципальными образованиями конкурсных процедур, снятия средств с оплаты подрядчикам за несвоевременную уборку территории </t>
  </si>
  <si>
    <t>4.3.1</t>
  </si>
  <si>
    <t>4.3.2</t>
  </si>
  <si>
    <t>Снижение объема вывезенных и обезвреженных нечистот связано с уменьшением количества проживающих граждан из-за расселения домов.</t>
  </si>
  <si>
    <t>4.3.3</t>
  </si>
  <si>
    <t>4.3.4</t>
  </si>
  <si>
    <t>4.3.5</t>
  </si>
  <si>
    <t>4.3.6</t>
  </si>
  <si>
    <t>0930083350</t>
  </si>
  <si>
    <t>0930083200</t>
  </si>
  <si>
    <t>5</t>
  </si>
  <si>
    <t>Доля отремонтированных по необходимым видам работ многоквартирных домов, с учетом мероприятий в области энергосбережения и повышения энергетической эффективности, от общего количества многоквартирных домов, включенных в региональную программу</t>
  </si>
  <si>
    <t>6</t>
  </si>
  <si>
    <t xml:space="preserve">Степень достижения планируемого значения, % 
</t>
  </si>
  <si>
    <t xml:space="preserve">Уровень возмещения населением затрат на предоставление жилищно-коммунальных услуг по установленным 
для населения тарифам
</t>
  </si>
  <si>
    <t xml:space="preserve">Доля осветительных устройств, 
в том числе с использованием светодиодов, установленных в местах общего пользования 
в многоквартирных домах, от общего количества используемых осветительных устройств, установленных в местах общего пользования в многоквартирных домах
</t>
  </si>
  <si>
    <t>Вице-губернатор Санкт-Петербурга</t>
  </si>
  <si>
    <t>Бондаренко Н.Л.</t>
  </si>
  <si>
    <t>за 2018 год</t>
  </si>
  <si>
    <t>Наименование подпрограммы (отдельного мероприятия) государственной программы</t>
  </si>
  <si>
    <t>Результаты реализации подпрограммы (отдельного мероприятия) государственной программы</t>
  </si>
  <si>
    <t>1. Подпрограмма 1 "Улучшение жилищных условий жителей Санкт-Петербурга"</t>
  </si>
  <si>
    <t>2. Подпрограмма 2 "Обеспечение качественными жилищно-коммунальными услугами граждан"</t>
  </si>
  <si>
    <t>3. Подпрограмма 3 "Обеспечение доступности предоставления жилищно-коммунальных услуг гражданам"</t>
  </si>
  <si>
    <t>1.2. Сведения о достижении целевых показателей государственной программы, индикаторов подпрограмм и отдельных мероприятий</t>
  </si>
  <si>
    <t>план</t>
  </si>
  <si>
    <t>факт</t>
  </si>
  <si>
    <t xml:space="preserve">Сведения о соответствии целевых показателей / индикаторов показателям, определенным в документах стратегического планирования Санкт-Петербурга и Российской Федерации, поручениях Президента Российской Федерации  </t>
  </si>
  <si>
    <t>Ввод в эксплуатацию объектов жилищного строительства в Санкт-Петербурге</t>
  </si>
  <si>
    <t xml:space="preserve">Предоставлено социальных выплат молодым семьям на приобретение (строительство) жилья в рамках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</si>
  <si>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В рамках реализации постановления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социальных выплат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t>
  </si>
  <si>
    <t>1.1.7.</t>
  </si>
  <si>
    <t xml:space="preserve">В рамках постановления Правительства Санкт-Петербурга 
от 24.04.2018 № 328 
«Об утверждении Порядка предоставления социальных выплат для приобретения или строительства жилых помещений гражданам, имеющим трех и более несовершеннолетних детей, принятым на учет в качестве нуждающихся в жилых помещениях, предоставляемых по договорам социального найма, или на учет нуждающихся в содействии в улучшении жилищных условий, 
и о внесении изменений 
в постановления Правительства Санкт-Петербурга от 28.03.2006 
№ 312, от 30.12.2009 № 1593»
</t>
  </si>
  <si>
    <t xml:space="preserve">Реализация Закона Санкт-Петербурга от 30.11.2005 № 648-91 «О целевой программе Санкт-Петербурга «Жилье работникам бюджетной сферы»
</t>
  </si>
  <si>
    <t xml:space="preserve">Количество семей, в отношении которых принято решение 
об оказании государственного содействия в улучшении жилищных условий при приобретении жилья 
в соответствии с условиями программы «Молодежи – доступное жилье», всего, в том числе:
</t>
  </si>
  <si>
    <t xml:space="preserve">Количество семей, в отношении которых принято решение 
об оказании государственного содействия в улучшении жилищных условий в форме предоставления долгосрочных займов на оплату жилья на долгосрочной основе 
в соответствии с условиями программы «Молодежи – доступное жилье»
</t>
  </si>
  <si>
    <t xml:space="preserve">Количество семей, в отношении которых принято решение 
об оказании государственного содействия в улучшении жилищных условий в форме предоставления рассрочки на оплату жилья 
на долгосрочной основе 
в соответствии с условиями программы «Молодежи – доступное жилье»
</t>
  </si>
  <si>
    <t xml:space="preserve">1.6.
</t>
  </si>
  <si>
    <t xml:space="preserve">Количество многоквартирных домов,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 в том числе:
</t>
  </si>
  <si>
    <t>2.1.1.</t>
  </si>
  <si>
    <t xml:space="preserve">Доля руководителей и специалистов, прошедших профессиональную переподготовку, к общему количеству руководителей и специалистов, которые должны пройти профессиональную переподготовку в пределах выделенных бюджетных ассигнований, по отношению 
к 2023 году
</t>
  </si>
  <si>
    <t xml:space="preserve">Доля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к общему количеству граждан, которым такие условия проживания улучшены 
в соответствии с ежегодно утверждаемой адресной программой
</t>
  </si>
  <si>
    <t>2. Данные об использовании бюджетных ассигнований и иных средств на выполнение мероприятий государственной программы</t>
  </si>
  <si>
    <t xml:space="preserve"> 2.1.  Структура источников финансирования государственной программы </t>
  </si>
  <si>
    <t>Наименование
подпрограммы
(отдельного мероприятия)</t>
  </si>
  <si>
    <t>Финансирование за счет всех источников</t>
  </si>
  <si>
    <t>Финансирование за счет средств бюджета Санкт-Петербурга</t>
  </si>
  <si>
    <t>Финансирование за счет средств федерального бюджета</t>
  </si>
  <si>
    <t>Финансирование за счет внебюджетных источников</t>
  </si>
  <si>
    <t>план, тыс. руб.</t>
  </si>
  <si>
    <t>факт, тыс. руб.</t>
  </si>
  <si>
    <t>уровень исполнения, %</t>
  </si>
  <si>
    <t>Государственная программа</t>
  </si>
  <si>
    <t xml:space="preserve">2.2.  Структура бюджетного финансирования государственной программы по видам расходов </t>
  </si>
  <si>
    <t>Финансирование текущих расходов</t>
  </si>
  <si>
    <t>Финансирование расходов развития</t>
  </si>
  <si>
    <t>основные причины несоответствия фактического объема финансирования планируемому объему финансирования</t>
  </si>
  <si>
    <t>2.3.  Структура бюджетного финансирования государственной программы по подпрограммам, отдельным мероприятиям</t>
  </si>
  <si>
    <t>Объем бюджетного финансирования подпрограммы (отдельного мероприятия), тыс. руб.</t>
  </si>
  <si>
    <t>Доля финансирования подпрограммы (отдельного мероприятия) в общем объеме бюджетного финансирования государственной программы, %</t>
  </si>
  <si>
    <t>Подпрограмма 1</t>
  </si>
  <si>
    <t>Подпрограмма 2</t>
  </si>
  <si>
    <t>Подпрограмма 3</t>
  </si>
  <si>
    <t>Подпрограмма 2 "Обеспечение качественными жилищно-комунальными услугами граждан"</t>
  </si>
  <si>
    <t>Подпрограмма 3 "Обеспечение доступности предоставления жилищно-коммунальнх услуг гражданам"</t>
  </si>
  <si>
    <t xml:space="preserve">Государственная программа </t>
  </si>
  <si>
    <t xml:space="preserve">2.4.  Структура финансирования подпрограмм и отдельных мероприятий 
по соисполнителям </t>
  </si>
  <si>
    <t>Наименование соисполнителя подпрограммы (отдельного мероприятия)</t>
  </si>
  <si>
    <t>Объем финансирования, тыс. руб.</t>
  </si>
  <si>
    <t>Уровень исполнения, %</t>
  </si>
  <si>
    <t>ИТОГО по подпрограмме 1</t>
  </si>
  <si>
    <t>ИТОГО по подпрограмме 2</t>
  </si>
  <si>
    <t xml:space="preserve">Администрация Адмиралтейского района Санкт-Петербурга </t>
  </si>
  <si>
    <t xml:space="preserve">Администрация Василеостровского района Санкт-Петербурга </t>
  </si>
  <si>
    <t>3. Информация
о выполнении плана-графика реализации государственной программы "Обеспечение доступным жильем и жилищно-коммунальными услугами жителей Санкт-Петербурга" за 2018 год</t>
  </si>
  <si>
    <t>Ответственный исполнитель государственной программы</t>
  </si>
  <si>
    <t>4. Предложения по повышению эффективности реализации государственной программы</t>
  </si>
  <si>
    <t>4.1. Предложения по повышению эффективности реализации мероприятий государственной программы</t>
  </si>
  <si>
    <t>Наименование мероприятий подпрограммы, отдельных мероприятий</t>
  </si>
  <si>
    <t>Код целевой статьи бюджета Санкт-Петербурга</t>
  </si>
  <si>
    <t>Предложения по повышению эффективности реализации мероприятий государственной программы с указанием обоснования</t>
  </si>
  <si>
    <t>4.2. Предложения по изменению целевых показателей государственной программы, индикаторов подпрограмм и отдельных мероприятий и (или) их значений в случае отклонения по итогам отчетного года более чем на 20% фактических значений целевых показателей государственной программы, индикаторов подпрограмм и отдельных мероприятий от их плановых значений</t>
  </si>
  <si>
    <t>Наименование целевого показателя государственной программы / индикатора подпрограммы (отдельного мероприятия), единица измерения</t>
  </si>
  <si>
    <t>Предложения с указанием обоснования</t>
  </si>
  <si>
    <t>4.3. Предложения, направленные на обеспечение соответствия целевых показателей государственной программы, индикаторов подпрограмм и отдельных мероприятий показателям, содержащимся в документах стратегического планирования Российской Федерации и Санкт-Петербурга, в случае несоответствия между указанными показателями</t>
  </si>
  <si>
    <t>Председатель Жилищного комитета</t>
  </si>
  <si>
    <t>В.В.Шиян</t>
  </si>
  <si>
    <t>"_____"_____________________________2019 г.</t>
  </si>
  <si>
    <t>Степень достижения планируемого значения по показателю составляет менее 100 % в связи с увеличением размера социальной выплаты (на 1 семью) в течение 2018 года.</t>
  </si>
  <si>
    <t>Степень достижения планируемого значения по показателю составляет более 100 %</t>
  </si>
  <si>
    <t>Степень достижения планируемого значения по показателю составляет 100 %</t>
  </si>
  <si>
    <t>Недостижение планового значения показателя обусловлено переносом срока ввода в эксплуатацию многоквартирных домов, построенных за счет средств бюджета Санкт-Петербурга, а также многоквартирных домов, жилые помещения в которых приобретаются за счет средств бюджета для государственных нужд, на 2019 год.</t>
  </si>
  <si>
    <t xml:space="preserve">план, тыс. руб. </t>
  </si>
  <si>
    <t>Факторы, повлиявшие на ход реализации государственной программы</t>
  </si>
  <si>
    <t>Реализация Закона Санкт-Петербурга от 11.04.2001 
№ 315-45 «О целевой программе 
Санкт-Петербурга «Молодежи – доступное жилье» в части предоставления социальных выплат гражданам,
в том числе:</t>
  </si>
  <si>
    <t>5.</t>
  </si>
  <si>
    <t>Количество семей, в отношении которых оказано государственное содействие в улучшении жилищных условий в форме предоставления беспроцентных займов в соответствии с условиями целевой программы Санкт-Петербурга "Молодежи - доступное жилье" </t>
  </si>
  <si>
    <t xml:space="preserve">Предоставление дополнительных социальных выплат гражданам в размере 5% от расчетной (средней) стоимости жилого помещения в связи с рождением (усыновлением) ребенка </t>
  </si>
  <si>
    <t>Увеличение количества молодых семей, обратившихся для получения дополнительных социальных выплат в соответствии с уловиями целевой программы "Молодежи - доступное жилье"</t>
  </si>
  <si>
    <t>Предоставление гражданам дополнительных социальных выплат гражданам в связи с рождением (усыновлением) ребенка</t>
  </si>
  <si>
    <t xml:space="preserve">Предоставление социальных выплат гражданам, участвующим в реализации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</si>
  <si>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Предоставление социальных выплат гражданам в размере не менее 70% от расчетной (средней) стоимости жилого помещения в случае, если участники целевой программы "Молодежи - доступное жилье" изъявили желание получить социальную выплату в рамках реализации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</si>
  <si>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Количество семей, участвующих в реализации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</si>
  <si>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Осуществление функций организации, уполномоченной от имени Санкт-Петербурга выступать наймодателем жилых помещений государственного жилищного фонда Санкт-Петербурга по договорам найма жилых помещений жилищного фонда социального использования, в том числе управлять наемными домами социального использования, все помещения в которых находятся в собственности Санкт-Петербурга, а также осуществлять иные полномочия наймодателя, за исключением ведения учета заявлений граждан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 и принятия решений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t>
  </si>
  <si>
    <t>Материально-техническое обеспечение реализации полномочий Жилищного комитета по организации содержания жилищного фонда Санкт-Петербурга</t>
  </si>
  <si>
    <t>Материально-техническое обеспечение реализаци полномочия Жилищного комитета по принятию решений о предоставлении жилых помещений жилищного фонда коммерческого использования Санкт-Петербурга по договорам аренды юридическим лицам в целях проживания работников жилищно-коммунальной сферы и иных отраслей городского хозяйства (организаций любой организационно-правовой формы, к видам деятельности которых согласно учредительным документам относится выполнение работ и(или) оказание услуг в сфере жилищно-коммунального хозяйства Санкт-Петербурга, благоустройства Санкт-Петербурга, капитального строительства, развития дорожно-мостового комплекса, транспорта, промышленности, топливно-энергетического комплекса, почтовой связи, торговли, полиграфии, медицинского обслуживания, обеспечения лекарственными средствами и изделиями медицинского назначения, культуры, науки, физической культуры и спорта) в связи с характером их трудовых отношений, а также образовательным организациям высшего образования (любой организационно-правовой формы) для проживания обучающихся в них в рамках программы мероприятий по капитальному ремонту и реконструкции многоквартирных домов, все помещения в которых находятся в собственности Санкт-Петербурга, и предоставлению жилых помещений юридическим лицам для проживания работников жилищно-коммунальной сферы и иных отраслей городского хозяйства, а также образовательным организациям высшего образования для проживания обучающихся в них.</t>
  </si>
  <si>
    <t>Заключение договоров аренды жилых помещений жилищного фонда коммерческого использования Санкт-Петербурга на основании распоряжений Жилищного комитета</t>
  </si>
  <si>
    <t>Заключение договоров найма  специализированного жилого помещения.</t>
  </si>
  <si>
    <t>Количество месяцев работы</t>
  </si>
  <si>
    <t>мес.</t>
  </si>
  <si>
    <t>Возмещение затрат, связанных с выполнением работ по ремонту  многоквартирных домов (МКД), находящихся у Учреждения в управлении и (или) на техническом обслуживании, мероприятий по оснащению МКД, эксплуатации наемных домов социального использования, в соответствии с Адресной программой, утвержденной распоряжением Жилищного комитета</t>
  </si>
  <si>
    <t>4.</t>
  </si>
  <si>
    <t>Материально-техническое обеспечение реализации полномочия Жилищного комитета по передаче жилых помещений государственного жилищного фонда Санкт-Петербурга в собственность граждан  в порядке приватизации, заключению в установленном порядке договоров приватизации государственного жилищного фонда Санкт-Петербурга с гражданами, занимающими жилые помещения государственного жилищного фонда Санкт-Петербурга на основании договоров социального найма,  а также по принятию в государственную собственность Санкт-Петербурга от граждан ранее приватизированных ими жилых помещений, являющихся для них единственным местом постоянного проживания, принадлежащих им на праве собственности и свободных от обязательств</t>
  </si>
  <si>
    <t>Материально-техническое обеспечение реализации полномочия Жилищного комитета по принятию решения о продаже жилых помещений государственного жилищного фонда Санкт-Петербурга гражданам и юридическим лицам целевым назначением  по основаниям, предусмотренным законодательством</t>
  </si>
  <si>
    <t>Материально-техническое обеспечение реализации полномочия Жилищного комитета по принятию решения о заключении договоров мены жилых помещений государственного жилищного фонда Санкт-Петербурга на жилые помещения частного жилищного фонда, за исключением случаев заключения договоров мены при изъятии жилых помещений в связи с изъятием земельного участка для государственных нужд Санкт-Петербурга</t>
  </si>
  <si>
    <t>Материально-техническое обеспечение реализации полномочий Жилищного комитета по принятию решений  о заключении от имени Санкт-Петербурга договоров пожизненной ренты. Заключение договоров пожизненной ренты от имени Санкт-Петербурга на основа-нии распоряжений Жилищного комитета</t>
  </si>
  <si>
    <t>Материально-техническое обеспечение реализации полномочия Жилищного комитета по предоставлению в установленном порядке субсидий (социальных выплат) для приобретения или строительства жилых помещений за счет средств бюджета Санкт-Петербурга и средств федерального бюджета гражданам, состоящим на учете в качестве нуждающихся  в жилых помещениях  или на учете нуждающихся  в содействии Санкт-Петербурга в улучшении жилищных условий</t>
  </si>
  <si>
    <t>Материально-техническое обеспечение реализации полномочий Жилищного комитета по осуществлению учета наемных домов социального использования и земельных участков,предоставленных или предназначенных в соответстви  с земельным законодательством для строительства таких домов, по ведению учета заявлений граждан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 по принятию решений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t>
  </si>
  <si>
    <t>Осуществление депозитарного хранения документов Архивного фонда Санкт-Петербурга, находящихся в собственности Санкт-Петербурга</t>
  </si>
  <si>
    <t>Обеспечение предоставления государственных услуг:</t>
  </si>
  <si>
    <t>Выполнение работы в год</t>
  </si>
  <si>
    <t>год</t>
  </si>
  <si>
    <t xml:space="preserve">Расходы на финансовое обеспечение договоров пожизненной ренты: единовременная денежная выплата; ежемесячный рентный платеж.                       </t>
  </si>
  <si>
    <t>Количество заключенных договоров пожизненнной ренты, находящихся на исполнении в отчетном периоде</t>
  </si>
  <si>
    <t>Предоставление гражданам социальных выплат для приобретения или строительства жилых помещений в размере 40% от стоимости жилого помещения</t>
  </si>
  <si>
    <t>Предоставление социальных выплат гражданам для приобретения или строительства жилых помещений в соответствии с постановлением Правительства Санкт-Петербурга от 24.04.2018 № 328 "Об утверждении Порядка предоставления социальных выплат для приобретения или строительства жилых помещений гражданам, имеющим трех и более несовершеннолетних детей, принятым на учет в качестве нуждающихся в жилых помещениях, предоставляемых по договорам социального найма, или на учет нуждающихся в содействии в улучшении жилищных условий, и о внесении изменений в постановления Правительства Санкт-Петербурга от 28.03.2006 № 312, от 30.12.2009 № 1593"</t>
  </si>
  <si>
    <t>0910083420</t>
  </si>
  <si>
    <t xml:space="preserve">Предоставление социальных выплат гражданам, имеющим трех и более несовершеннолетних детей, для приобретения или строительства жилых помещений </t>
  </si>
  <si>
    <t>Количество семей, которым предоставлены социальные выплаты для приобретения или строительства жилых помещений</t>
  </si>
  <si>
    <t xml:space="preserve">Предоставление безвозмездных субсидий гражданам для приобретения или строительства жилых помещений в соответствии с постановлением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всего,
в том числе:
</t>
  </si>
  <si>
    <t>0910083040
0910051340
0910051350 0910051760</t>
  </si>
  <si>
    <t xml:space="preserve">Предоставление безвозмездных субсидий для приобретения или строительства жилых помещений гражданам, состоящим на учете в качестве нуждающихся в жилых помещениях или на учете нуждающихся в содействии Санкт-Петербурга в улучшении жилищных условий, в соответствии с постановлением  Расходы на реализацию постановления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t>
  </si>
  <si>
    <t>Предоставление безвозмездных субсидий гражданам для приобретения или строительства жилых помещений в размере 40% от стоимости жилого помещения</t>
  </si>
  <si>
    <t>Предоставление безвозмездных субсидий для приобретения или строительства жилых помещений отдельным категориям граждан, установленным Федеральным законом от 12.01.1995 
№ 5-ФЗ «О ветеранах», в соответствии с Указом Президента Российской Федерации от 07.05.2008 № 714 «Об обеспечении жильем ветеранов Великой Отечественной войны 1941-1945 гг.», за счет средств федерального бюджета</t>
  </si>
  <si>
    <t>Предоставление безвозмездных субсидий гражданам льготных категорий в соответствии с Указом Президента Российской Федерации от 07.05.2008 № 714 для приобретения или строительства жилых помещений (из расчета 36 кв.м.на ветерана ВОВ)</t>
  </si>
  <si>
    <t xml:space="preserve">Предоставление безвозмездных субсидий для приобретения или строительства жилых помещений отдельным категориям граждан, указанным в пункте 1 статьи 23.2 Федерального закона от 12.01.1995 № 5-ФЗ и статье 28.2 Федерального закона 
от 24.11.1995 № 181-ФЗ 
«О социальной защите инвалидов в Российской Федерации», за счет средств федерального бюджета
</t>
  </si>
  <si>
    <t>Предоставление безвозмездных субсидий гражданам льготных категорий в соответствии с ФЗ "О ветеранах" для приобретения или строительства жилых помещений (из расчета 18 кв.м. на льготника)</t>
  </si>
  <si>
    <t>1.6.3-1</t>
  </si>
  <si>
    <t>Предоставление безвозмездных субсидий для приобретения или строительства жилых помещений отдельным категориям граждлан, указанным в статье 28.2 Федерального закона "О социальной защите инвалидов в Российской Федерации", за счет средств федерального бюджета</t>
  </si>
  <si>
    <t>0910051760</t>
  </si>
  <si>
    <t>Предоставление безвозмездных субсидий гражданам льготных категорий в соответствии с ФЗ  "О социальной защите инвалидов в Российской Федерации" для приобретения или строительства жилых помещений (из расчета 18 кв.м. на льготника)</t>
  </si>
  <si>
    <t>Отсутствие на рынке жилья Санкт-Петербурга необходимого количества готовых квартир (71 950,8 тыс. руб. - не освоено), в том числе 915 353,9 тыс. руб. законтрактованы под 13 ГК с ООО "СК"Дальпитерстрой" (неисполненные обязательства застройщика). По 13 контрактам, заключенным в 2017 году, срок ввода в эксплуатацию – декабрь 2018 года. Застройщиком из 7 многоквартирных домов, в которых расположены приобретаемые квартиры, в ноябре 2018 введен в эксплуатацию 1 дом, в декабре 2018 - 1 дом. Оставшиеся 5 многоквартирных домов находятся в различной степени строительной готовности, которая не позволяет осуществить их ввод в эксплуатацию.
Комитетом в отношении застройщика проводится претензионная работа, в 2019 году будут поданы исковые заявления в суд о взыскании пеней и штрафов по заключенным контрактам.</t>
  </si>
  <si>
    <t>Детализация мероприятия не предусмотрена.</t>
  </si>
  <si>
    <t>Отсутствие на рынке жилья Санкт-Петербурга необходимого количества однокомнатных квартир, соответствующих предъявляемым требованиям: площадь, наличие отделки и срок ввода дома в эксплуатацию. Рассматриваемый тип квартир является наиболее ликвидным на рынке, в связи с чем, у застройщиков Санкт-Петербурга предложение о приобретении квартир по предлагаемой стоимости интереса не вызывает (низкая стоимость 1 кв. м). За 12 месяцев 2018 года стоимость 1 кв. м при заключении договора долевого участия выросла на 10-12% и составляет в среднем 95 тыс. руб. за 1 кв. м (начальная максимальная цена контракта Комитета имущественных отношений Санкт-Петербурга (далее - Комитет) составляет 69,5 тыс. руб. за 1 кв. м). При этом стоимость квартир, в отношении которых оформлено право собственности в среднем составляет 110 тыс. руб. за 1 кв. м.
В целях освоения средств бюджета по данной статье Комитетом было объявлено 144 аукциона на приобретение 144 квартир по договорам купли-продажи (1 аукцион – 1 квартира), что позволило принять участие в торгах максимальному количеству заявителей. Однако все аукционы не состоялись ввиду отсутствия заявок. Также негативным фактором является позднее издание постановления Правительства Санкт-Петербурга о бюджетных инвестициях на приобретение жилых помещений в связи с отрицательной позицией Комитета по государственному заказу Санкт-Петербурга и существенной задержкой по согласованию проекта. В том числе 53 244,6 тыс. руб. законтрактованы под 2 государственных контракта с ООО "СК "Дальпитерстрой" (неисполненные обязательства застройщика). Федеральное финансирование осуществляется с применением механизма софинансирования. Размер софинансирования составляет 2,31% от размера расходов бюджета Санкт-Петербурга. Применение данного механизма софинансирования требует выделения значительных средств бюджета Санкт-Петербурга на реализацию средств федеральной субсидии (для расходования 23,6 млн. руб. федеральной субсидии необходимо израсходовать 1 млрд. руб. из бюджета Санкт-Петербурга). В 2018 году указанная практика признана неэффективной, в связи с чем в последующие годы субсидия из федерального бюджета на приобретение жилья запрашиваться не будет.</t>
  </si>
  <si>
    <t>Остаток в размере 1475,0 тыс. руб. является суммой остатков по всем статьям расходов (0910083040, 0910051340,
0910051350, 0910051760). Указанные остатки являются меньшими по размеру, чем размер безвозмездной субсидии по каждому из мероприятий.</t>
  </si>
  <si>
    <t>Остаток в размере 525,7 тыс. руб. менее размера безвозмездной субсидии на 1 человека.</t>
  </si>
  <si>
    <t>Остаток в размере 122,8 тыс. руб. менее размера безвозмездной субсидии на 1 человека.</t>
  </si>
  <si>
    <t>Увеличение в течение 2018 года средней рыночной стоимости 1 кв. м жилого помещения в Санкт-Петербурге, устанавливаемой ежеквартально Министерством строительства и жилищно-коммунального хозяйства Российской Федерации, повлекло за собой увеличение размера безвозмездной субсидии, предоставляемой на семью, и, следовательно, сокращение числа семей по итогам года, получивших безвозмездные субсидии.</t>
  </si>
  <si>
    <t>Предусмотренный объем финансирования за счет средств федерального бюджета составляет менее размера социальной выплаты на 1 человека. Средства возвращены в федеральный бюджет.</t>
  </si>
  <si>
    <t>Указанный остаток в размере 565,9 тыс. руб. менее размера безвозмездной субсидии на 1 человека</t>
  </si>
  <si>
    <t>Увеличение размера бюджетных ассигнований на 2018 год по целевой статье 0910083420 на сумму 7612,0 тыс. руб. утверждено справкой-уведомлением Комитета финансов Санкт-Петербурга от 12.11.2018 № 07/7840013199/19.</t>
  </si>
  <si>
    <t>В соответствии с Адресной программой на выполнение работ, оказание услуг, связанных с организацией управления и (или) технического обслуживания, содержания, ремонта, сохранности и оборудования многоквартирных домов, находящихся в управлении и (или) на техническом обслуживании Санкт-Петербургского государственного бюджетного учреждения «Дирекция по управлению объектами государственного жилищного фонда                                 Санкт-Петербурга», на 2018 год, утвержденной распоряжением Жилищного комитета Санкт-Петербурга от 19.12.2017 №2473-р. 
(с учетом изменений, внесенных распоряжениями Жилищного комитета  Санкт-Петербурга: от 05.06.2018 №937-р, от 07.08.2018 №1494-р, от 23.08.2018 №1600-р, от 25.10.2018 №1982-р)</t>
  </si>
  <si>
    <t>Строительство жилого дома по адресу: г.Колпино, ул.Красных партизан, напротив д. 4 (г. Колпино, участок 1 (южнее дома 42, литера В по Павловской улице)), включая корректировку проектной документации стадии рабочей документации</t>
  </si>
  <si>
    <t>Строительство многоквартирного дома по адресу: Новоколомяжский пр., участок 1 (западнее дома 12, корп.3, лит.А по Новоколомяжскому пр.) (Коломяги, квартал 13Б, корп.18</t>
  </si>
  <si>
    <t>Строительство многоквартирных домов по адресу: г. Пушкин, Саперная ул., участок 1 (юго-западнее дома № 51 по Саперной ул.) корп. 1, 2, 3</t>
  </si>
  <si>
    <t xml:space="preserve">Проектирование строительства многоквартирного дома со встроенными помещениями по адресу: Санкт-Петербург, ул. Солдата Корзуна, участок 3 (юго-восточнее пересечения с пр. Маршала Жукова)  </t>
  </si>
  <si>
    <t>Проектирование строительства многоквартирного дома со встроенно-пристроенными помещениями по адресу: г. Санкт-Петербург, Глухарская улица, участок 57 (территория квартала 74Б района Каменка, ограниченной Глухарской ул., пр. Авиаконструкторов, Плесецкой ул., Нижне-Каменской ул.; ФЗУ № 3)</t>
  </si>
  <si>
    <t>Проектирование строительства многоквартирного дома со встроенно-пристроенными помещениями по адресу: г. Санкт-Петербург, Глухарская улица, участок 58 (территория квартала 74Б района Каменка, ограниченной Глухарской ул., пр. Авиаконструкторов, Плесецкой ул., Нижне-Каменской ул.; ФЗУ № 2)</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</si>
  <si>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Центральная улица, участок 1, (юго-западнее д. 21, корп. 3, по Садовой ул.)</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</si>
  <si>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Центральная улица, участок 1, (северо-западнее д. 16, литера А по Центральной ул.)</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</si>
  <si>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Садовая улица, участок 1, (напротив д. 16 по Садовой ул.)</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</si>
  <si>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1</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</si>
  <si>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2</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</si>
  <si>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3</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</si>
  <si>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4</t>
  </si>
  <si>
    <t>Проектирование строительства многоквартирного дома со встроенно-пристроенными помещениями и встроенным подземным гаражом на территории, ограниченной пр. Маршала Блюхера, проектируемой ул., Полюстровским пр., проектируемой ул., участок 5</t>
  </si>
  <si>
    <t>Проектирование строительства многоквартирного дома со встроенными помещениями по адресу: Шипкинский пер., д. 3, корп. 2, литера А</t>
  </si>
  <si>
    <t>Фактический объем соответствует планируемому объему с незначительным отклонением в связи с переносом работ по благоустройству на 2019 год.</t>
  </si>
  <si>
    <t>Объект введен в эксплуатацию. Разрешение на ввод объекта в эксплуатацию от 17.12.2018 № 78-06-40-2018.</t>
  </si>
  <si>
    <t>Фактический объем соответствует планируемому объему с незначительным отклонением.</t>
  </si>
  <si>
    <t>Низкие темпы выполнения строительно-монтажных работ  подрядной организацией. Ввод объекта планируется в 2019 году.</t>
  </si>
  <si>
    <t>Низкие темпы выполнения проектных работ.</t>
  </si>
  <si>
    <t>1.5.10.</t>
  </si>
  <si>
    <t>1.5.11.</t>
  </si>
  <si>
    <t>Проектирование строительства многоквартирного дома со встроенными помещениями и встроенным подземным гаражом по адресу: г. Санкт-Петербург, Фрунзенский район, ул. Олеко Дундича, участок 150 (территория, ограниченная ул. Олеко Дундича, Купчинской ул., М.Балканской ул., ФЗУ № 12)</t>
  </si>
  <si>
    <t>В связи с длительными сроками проведения закупочных процедур.</t>
  </si>
  <si>
    <t>Включен в целях исполнения поручения Губернатора СПб Полтавченко Г.С. от 05.12.2016 и решений Протокола девятого заседания Совета делового сотрудничества Санкт-Петербурга и Республики Беларусь от 07.10.2016. Концепция застройки "Белорусского квартала" утверждена, документация готовится в соответствии с концепцией. Ориентировочный срок проведения конкурсных процедур на проектные работы - январь 2019 года.</t>
  </si>
  <si>
    <t xml:space="preserve">Включен в целях исполнения поручения Губернатора СПб Полтавченко Г.С. от 05.12.2016 и решений Протокола девятого заседания Совета делового сотрудничества Санкт-Петербурга и Республики Беларусь от 07.10.2016. Концепция застройки "Белорусского квартала" утверждена, документация готовится в соответствии с концепцией. Ориентировочный срок проведения конкурсных процедур на проектные работы - январь 2019 года. </t>
  </si>
  <si>
    <t>Низкие темпы выполнения работ проектной организзацией, в том числе по причине изменения стоимости проведения государственной экспертизы.</t>
  </si>
  <si>
    <t>1.5.21.</t>
  </si>
  <si>
    <t>1.5.22.</t>
  </si>
  <si>
    <t>Низкие темпы выполнения работ подрядной организацией в связи с длительным проведением закупочных процедур.</t>
  </si>
  <si>
    <t>Работы приостановлены из за отсутствия собственных МТС у подрядной организации. Отставание от графика теплосеть 3 мес. и водопровод 2 мес. Отказ в получение ордера на земляные работы по пр. Авиаконструкторов в виду необходимости оформления разрешения на строительство ГАСН. ППТ будет подготовлен до 30.06.2019.</t>
  </si>
  <si>
    <t>Фактический объем соответствует запланированному объему с незначительным отклонением в связи с переносом работ по благоустройству на 2019 год.</t>
  </si>
  <si>
    <t>Завершение работ по инженерной подготовке.</t>
  </si>
  <si>
    <t>Проектирование инженерной подготовки территории квартала 15 Восточнее проспекта Юрия Гагарина с инженерно-транспортным обеспечением</t>
  </si>
  <si>
    <t>Продолжение проектирования инженерной подготовки</t>
  </si>
  <si>
    <t xml:space="preserve">Отсутствие технических условий на электроснабжение объекта в связи с отказом Ленэнерго в их выдаче. </t>
  </si>
  <si>
    <t xml:space="preserve">государственной программы Санкт-Петербурга </t>
  </si>
  <si>
    <t>Подпрограмма 3 "Обеспечение доступности предоставления жилищно-коммунальных услуг гражданам"</t>
  </si>
  <si>
    <t>ИТОГО по подпрограмме 3</t>
  </si>
  <si>
    <r>
      <t xml:space="preserve">В результате реализации государственной программы к 2023 году должен сложиться качественно новый уровень состояния жилищной сферы, характеризуемый следующим целевым ориентиром: проведение капитального ремонта общего имущества по необходимым видам работ, включая мероприятия в области энергосбережения и повышения энергетической эффективности, в 56,65% многоквартирных домов от общего количества домов, включенных в региональную программу.
В целях достижения результатов государственной программы в рамках Краткосрочного плана в 2018 году капитальный ремонт завершен по 2512 видам работ в 1586 многоквартирных домах на общую сумму 8 578,76 млн руб., кроме того 45 видов работ по капитальному ремонту на сумму 444,82 млн руб. планируется завершить в 2019 году в соответствии с заключенными «переходящими» договорами.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t>
    </r>
    <r>
      <rPr>
        <sz val="12"/>
        <rFont val="Times New Roman"/>
        <family val="1"/>
        <charset val="204"/>
      </rPr>
      <t>на начало 2019 года энергоэффективные осветительные приборы в помещениях, относящихся к общему имуществу многоквартирного дома, установлены в 14718 многоквартирных домах, что составляет 63 % от общего количества многоквартирных домов, находящихся на территории Санкт-Петербурга.</t>
    </r>
    <r>
      <rPr>
        <sz val="12"/>
        <color theme="1"/>
        <rFont val="Times New Roman"/>
        <family val="1"/>
        <charset val="204"/>
      </rPr>
      <t xml:space="preserve">
Выполнены  работы по уборке внутриквартальных территорий, входящих в состав земель общего пользования. Площадь уборочных внутриквартальных территорий, входящих в состав земель общего пользования, составила 61 786,2 тыс. кв. м.
Объем вывезенных и обезвреженных нечистот из емкостей, расположенных на территории неканализированного жилищного фонда Санкт-Петербурга составил 7 619,8 тонн.</t>
    </r>
  </si>
  <si>
    <r>
      <t>Уровень возмещения населением затрат на предоставление жилищно-коммунальных услуг по установленным для населения тарифам за 2018 год по прогнозным данным составит</t>
    </r>
    <r>
      <rPr>
        <sz val="12"/>
        <rFont val="Times New Roman"/>
        <family val="1"/>
        <charset val="204"/>
      </rPr>
      <t xml:space="preserve"> 95,1 %. </t>
    </r>
    <r>
      <rPr>
        <sz val="12"/>
        <color theme="1"/>
        <rFont val="Times New Roman"/>
        <family val="1"/>
        <charset val="204"/>
      </rPr>
      <t>Прогнозный расчет произведен по данным Территориального органа Федеральной службы государственной статистики по г. Санкт-Петербургу и Ленинградской области за девять месяцев 2018 года. Стоимость предоставленных населению услуг, рассчитанная по экономически обоснованным тарифам, составит за жилищные услуги 33 192 351,6  тыс. руб., за коммунальные услуги 63 923 495,2 тыс. руб. Возмещение населением затрат на предоставление услуг по установленным для населения тарифам за жилищные услуги 33 192 351,6 тыс. руб., за коммунальные услуги 59 117 664,4 тыс. руб. 
В Санкт-Петербурге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 установленные законодательством Российской Федерации и законодательством Санкт-Петербурга.
Количество граждан, которым рассчитаны меры социальной поддержки по оплате жилого помещения и коммунальных услуг в форме денежных выплат составило</t>
    </r>
    <r>
      <rPr>
        <sz val="12"/>
        <rFont val="Times New Roman"/>
        <family val="1"/>
        <charset val="204"/>
      </rPr>
      <t xml:space="preserve"> 1 036 027 человек, субсидии на оплату жилого помещения и коммунальных услуг предоставлены 70 182 семьям.</t>
    </r>
  </si>
  <si>
    <t>По данным Территориального органа Федеральной службы государственной статистики по г. Санкт-Петербургу и Ленинградской области (ПЕТРОСТАТ) за девять месяцев 2018 года</t>
  </si>
  <si>
    <t>1.</t>
  </si>
  <si>
    <t>2.</t>
  </si>
  <si>
    <t>Предоставление субсидий теплоснабжающим организациям на компенсацию недополученных доходов, возникающих в результате применения льготных тарифов на тепловую энергию, предоставляемую на нужды отопления и (или) горячего водоснабжения жилых помещений и творческих мастерских за счет средств бюджета Санкт-Петербурга</t>
  </si>
  <si>
    <t>3.</t>
  </si>
  <si>
    <t>Содержание Санкт-Петербургского государственного казенного учреждения "Городской центр жилищных субсидий"</t>
  </si>
  <si>
    <t>Предоставление субсидий в целях возмещения ресурсоснабжающим организациям выпадающих доходов прошлых лет, связанных с применением такрифов для расчета размера платы за коммунальные услуги по отоплению и горячему водоснабжению, предоставляемые гражданам и творческим мастерскиим, за счет средств бюджета Санкт-Петербурга</t>
  </si>
  <si>
    <t>0930083400</t>
  </si>
  <si>
    <t>Степень соответствия фактического объема финансирования планируемому достигает 100 %.                                                                                                                      Бюджетные ассигнования в 2018 году увеличены на  4100,4 тыс.руб., в том числе:
- на 2264,9 тыс.руб в соответствии со Справкой  -уведомлением Комитета Финансов Санкт-Петербурга от 18.07.2018 № 06/7840013199/4;
- на 1835,5 тыс.руб в соответствии со Справкой  -уведомлением Комитета Финансов Санкт-Петербурга от 06.08.2018 № 06/7840013199/6.</t>
  </si>
  <si>
    <t>Степень соответствия фактического объема финансирования планируемому достигает 100 %.                                                                                               Сокращение бюджетных ассигнований по целевой статье 0910083100 в сумме 1837,4 тыс. руб. утверждено справками-уведомлениями Комитета финансов Санкт-Петербурга от 18.07.2018 № 06/7840013199/4 и от 06.08.2018 № 06/7840013199/6.</t>
  </si>
  <si>
    <t>Объем тепловой энергии, отпущенный за прошлые годы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</si>
  <si>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Объем тепловой энергии, отпускаемой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</si>
  <si>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Остаток неиспользованных денежных средств на оплату аренды помещений и коммунальных услуг, в связи с задержкой передачи помещений пунктов приема граждан Учреждению.</t>
  </si>
  <si>
    <t>Предоставление гражданам субсидий на оплату жилого помещения и коммунальных услуг (далее - субсидии) носит заявительный характер. В 2018 году всем заявителям, имеющим право на предоставление субсидий, предоставлены субсидии с учетом постоянно проживающих с ними членов их семей.</t>
  </si>
  <si>
    <t>Предоставление гражданам мер социальной поддержки по оплате жилого помещения и коммунальных услугв в форме денежных выплат (далее - денежные выплаты) носит заявительный характер. В 2018 году расчет денежных выплат произведен всем гражданам, имеющим право на предоставление денежных выплат.</t>
  </si>
  <si>
    <t xml:space="preserve">В связи с длительными сроками проведения закупочных процедур.                                                                  В соответствии с пообъектным распределением принятых бюджетных обязательств по видам расходов (Комитет по строительству) в соответствии с Адресной инвестиционной программой "Проектно-изыскательские работы" в 2018 году. </t>
  </si>
  <si>
    <t xml:space="preserve">Степень соответствия фактического объема финансирования планируемому достигает 100 %.                                                                                       В соответствии с пообъектным распределением принятых бюджетных обязательств по видам расходов (Комитет по строительству) в соответствии с Адресной инвестиционной программой "Проектно-изыскательские работы" в 2018 году.                                                                                                                   </t>
  </si>
  <si>
    <t>Некоммерческая организация «Фонд - региональный оператор капитального ремонта общего имущества в многоквартирных домах» </t>
  </si>
  <si>
    <t>Внебюджетные средства</t>
  </si>
  <si>
    <t>Экономия, высвободившаяся по результатам приемки выполненных работ, и в результате отказов собственников от проведения работ по замене инженерных коммуникаций в соответствующих помещениях, а также незавершения работ по ремонту аварийных строительных конструкций по адресу: 20-я линия,В.О.,  д.11 литера В, и ремонту автоматизированной противопожарной защиты по адресу: Черной речки наб., д.61 литера А</t>
  </si>
  <si>
    <t xml:space="preserve">Уменьшение объема финансирования связано со снижением стоимости работ по итогам конкурсных процедур. Не состоявшиеся конкурсные процедуры, изменение объема выполняемых работ, и в результате отказов собственников от проведения работ по замене инженерных коммуникаций в соответствующих помещениях, а также незавершения работ по ремонту аварийных строительных конструкций по адресу: 20-я линия,В.О.,  д.11 литера В, и ремонту автоматизированной противопожарной защиты по адресу: Черной речки наб., д.61 литера А </t>
  </si>
  <si>
    <t xml:space="preserve">Детализация согласно перечню мероприятий, утвержденных постановлением Правительства Санкт-Петербурга от 18.12.2015 № 1154 «О Краткосрочном плане реализации региональной программы капитального ремонта общего имущества в многоквартирных домах в Санкт-Петербурге в 2016 году и внесении изменений в постановление Правительства Санкт-Петербурга от 18.02.2014 № 84»
</t>
  </si>
  <si>
    <t>Обеспечение проведение капитального ремонта общего имущества в многоквартирных домах в Санкт-Петербурге в целях реализации Закона Санкт-Петербурга от 04.12.2013 N 690-120 "О капитальном ремонте общего имущества в многоквартирных домах в Санкт-Петербурге" и постановления Правительства Санкт-Петербурга от 18.02.2014 N 84 "О региональной программе капитального ремонта общего имущества в многоквартирных домах в Санкт- Петербурге", выполненных и не профинансированных в предыдущие годы</t>
  </si>
  <si>
    <t>0920083410</t>
  </si>
  <si>
    <t xml:space="preserve"> Оплата производится на основании судебных решений. Не по всем объектам вынесены окончательные решения. . Экономия, высвободившаяся по результатам приемки выполненных работ, и в результате отказов собственников от проведения работ по замене инженерных коммуникаций в соответствующих помещениях.</t>
  </si>
  <si>
    <t xml:space="preserve">Превышение показателя произошло в связи с тем, что:
1.Оплата производится по объектам, по которым приняты судебные решения,а также за выполненные работы по техническому освидетельствованию лифтового оборудования после капитального ремонта (тмаленькая стоимость работ); 
2. планом-графиком предусмотрены количественные характеристики в размере 9 многоквартирных домов на сумму 47228,9 тыс.руб. 
</t>
  </si>
  <si>
    <t>Детализация согласно перечню мероприятий, утвержденных постановлением Правительства Санкт-Петербурга от 18.12.2015 № 1154 «О Краткосрочном плане реализации региональной программы капитального ремонта общего имущества в многоквартирных домах в Санкт-Петербурге в 2016 году и внесении изменений в постановление Правительства Санкт-Петербурга от 18.02.2014 № 84»</t>
  </si>
  <si>
    <t>Количество многоквартирных домов</t>
  </si>
  <si>
    <t>В связи с исключением из адресной программы 4-х жилых домов. Исключение связано с тем, что у собственников жилых домов и помещений, относящихся к льготной категории граждан,не оформлены правоустанавливающие документы  на жилой дом и земельный участок.</t>
  </si>
  <si>
    <t>1. Многоквартирные  дома, в которых выполнена газификация: - подводка системы к дому от городских сетей, устройство котла, прокладка контуров</t>
  </si>
  <si>
    <t>Отсутствие  необходимых правоустанавливающих документов заявителей, отсутствие  согласия сособственников для выполнения работ.</t>
  </si>
  <si>
    <t>Выполнение работ по приспособлению жилого помещения инвалида и общего имущества в многоквартирном доме</t>
  </si>
  <si>
    <t>количество выполненных мероприятий для обеспечения доступа для инвалидов и маломобильных групп населения</t>
  </si>
  <si>
    <t>количество подъемных (иных) устройств для обеспечения доступа для инвалидов и маломобильных групп населения</t>
  </si>
  <si>
    <t>количество изготовленной проектно-сметной документации на установку подъемных (иных) устройств</t>
  </si>
  <si>
    <t>Связано с экономией бюджетных средств от конкурсных процедур и корректировкой адресной программы</t>
  </si>
  <si>
    <t xml:space="preserve">количество жилых помещений инвалидов, в которых проведены ремонтные работы по приспособлению жилого помещения инвалида </t>
  </si>
  <si>
    <t>количество многоквартирных домов по которым выполнялись обследования среды проживания инвалидов и маломобильных групп населения</t>
  </si>
  <si>
    <t>количество многоквартирных домов (парадных), по которым необходимо выполнить работы по  организации доступа маломобильным группам населения в парадные жилых многоквартирных домов</t>
  </si>
  <si>
    <t xml:space="preserve">количество зданий, по которым необходимо провести обследование  технического состояния строительных конструкций помещений и входов для организации доступа маломобильным группам населения </t>
  </si>
  <si>
    <t>количество объектов по приспособлению жилого помещенияинвалида и общего имущества в многоквартирном доме</t>
  </si>
  <si>
    <t>количество многоквартирных домов, в которых проведены работы  для обеспечения доступа инвалидов и маломобильных групп населения в жилые помещения</t>
  </si>
  <si>
    <t>количество изготовленнной проектно-сметной документации на установку подъемных (иных) устройств</t>
  </si>
  <si>
    <t>изготовление проектно-сметной документации на приспособление жилого помещения и общего имущества  в многоквартирном доме</t>
  </si>
  <si>
    <t>количество изготовленной проектно-сметной документации на приспособление жилого помещения и общего имущества в многоквартирном доме</t>
  </si>
  <si>
    <t>Количество квартир, по которым проводится выполнение работ по изготовлению проектно-сметной документации</t>
  </si>
  <si>
    <t>Проведено полное обследование адресов, в результате изготовлена ПСД на 1 адрес.</t>
  </si>
  <si>
    <t>Работы выполнены в полном объеме в соответствии с утвержденной адресной программой по целевой статье на 2018 год. Плановые значания количественных характеристик были под финансирование на начало отчетного периода.</t>
  </si>
  <si>
    <t xml:space="preserve"> Изначально планировалось  проведение ремонтных работ  по 3 жилым помещениям инвалидов и  изготовление 18 шт. ПСД , однако  в постановление Правительства Санкт-Петербурга от 24.05.2017 № 389 было включено только 1 жилое помещение на проведение ремонтных работ и 3 адреса МКД на изготовление ПСД  , в связи с чем  достичь планиреумое значение показателя не представилось возможным. </t>
  </si>
  <si>
    <t>Исключены  2 адреса в связи с признанием  помещения в котором проживает инвалиид-колясочник непригодным для проживания инвалида и членов его семьи  для дальнейшего использования под жилые цели</t>
  </si>
  <si>
    <t>Вместо проведения технических осмотров разработана проектно-сметная документация с выполнением работ по установке приспособлений с учетом потребностей инвалидов</t>
  </si>
  <si>
    <t xml:space="preserve"> Корректировка адресной программы по двум адресам в связи с отказом собственников от выполнения работ</t>
  </si>
  <si>
    <t>Увеличение изготовления ПСД за счет экономии от проведения конкурсных процедур</t>
  </si>
  <si>
    <t xml:space="preserve">Вместо проведения технических осмотров разработана проектно-сметная документация </t>
  </si>
  <si>
    <t>Решение районной подкомиссии по обследованию жилых помещений инвалидов и общего имущества в многоквартирных домах.</t>
  </si>
  <si>
    <t>Отсутствие непредвиденных аварийных ситуаций</t>
  </si>
  <si>
    <t>Экономия от конкурсных процедур</t>
  </si>
  <si>
    <t>Проведение работ по замене и (или) восстановлению поврежденного лифтового оборудования</t>
  </si>
  <si>
    <t>Экономия, образованная в результате проведения аукциона</t>
  </si>
  <si>
    <t>Выполнение работ по ликвидации аварийного состояния балконов и лоджий в доме 15 литер А по Придорожной аллее; в доме 19 литер А по Придорожной аллее; в доме 12 корпус 1 литер А по пр.Культуры; доме 13 корпус 1 литер А по ул.Ивана Фомина в Выборгском районе Санкт-Петербурга</t>
  </si>
  <si>
    <t xml:space="preserve">Выполнение ремонтных работ в многоквартирных домах по замене трубопровода розлива системы холодного водоснабжения и горячего водоснабжения </t>
  </si>
  <si>
    <t>Изменение адресной программы на 2018 г.</t>
  </si>
  <si>
    <t xml:space="preserve"> Экономия по итогам проведения конкурсных процедур; частичное неисполнение подрядчиком отдельных видов работ</t>
  </si>
  <si>
    <t xml:space="preserve">1. Восстановление эксплуатационных качеств и устранение аварийного состояния ограждающих ненесущих конструкций, относящихся к элементам фасада </t>
  </si>
  <si>
    <t>количество арочных проемов</t>
  </si>
  <si>
    <t>2. Восстановление межквартирной перегородки</t>
  </si>
  <si>
    <t>количество конструктивных элементов</t>
  </si>
  <si>
    <t>Отсутствие претендентов на выполнение на участие в конкурных процедурах</t>
  </si>
  <si>
    <t xml:space="preserve">Проведение работ по обеспечению предупреждения ситуаций, которые могут привести к нарушению функционирования систем жизнеобеспечения населения, и ликвидации их последствий на объектах системы жизнеобеспечения населения 
Санкт-Петербурга
</t>
  </si>
  <si>
    <t xml:space="preserve">Количество многоквартирных домов, в которых необходимо выполнение аварийно-восстановительных работ по ремонту системы электроснабжения </t>
  </si>
  <si>
    <t xml:space="preserve">Площадь арок-козырьков, переходов, лицевой части фасада, требующая замены </t>
  </si>
  <si>
    <t>Срыв сроков исполнения государственного контракта по данному виду работ</t>
  </si>
  <si>
    <t>Количество лифтового оборудования в котором требуется замена лебедки</t>
  </si>
  <si>
    <t>Площадь кирпичной кладки фасада, требующая усиления и ремонта эркеров</t>
  </si>
  <si>
    <t>Отсутствие претендентов при проведении конкурсных процедур</t>
  </si>
  <si>
    <t>Количество предупрежденных  аварийных ситуаций и ликвидаций их последствий в отношении объектов системы жизнеобеспечения населения</t>
  </si>
  <si>
    <t>экономия от проведения конкурсных процедур</t>
  </si>
  <si>
    <t>количество многоквартирных домов, в которых проведены работы по замене системы холодного водоснабжения</t>
  </si>
  <si>
    <t>Замена системы холодного водоснабжения в двух МКД - экономия от проведения конкурсных процедур. Выполнение работ по обследованию строительных конструкций МКД по адресу: пр.Народного Ополчения, д.219 с целью определения текущего технического состояния после аварийного обрушения строительных конструкций; проведение аварийно восстановительных работ. Договор на выполнение работ заключены на сумму меньшую, чем предусмотрено финансированием.</t>
  </si>
  <si>
    <t>замена розливов системы холодного  и горячего водоснабжения, центрального отопления и электроснабдения</t>
  </si>
  <si>
    <t xml:space="preserve">Работы выполнялись в соответствии с государственным контрактом № Ф.2018.93156 от 19.03.2018. В ходе выполнения работ  обнаружился факт несоответствия объемов к исполнению. Заключено  двухстороннее соглашение об изменении объемов работ и соответственно уменьшена стоимость. Выполненные работы по исполнительной смете </t>
  </si>
  <si>
    <t>Работы по замене и (или) восстановлению поврежденных элементов крыш</t>
  </si>
  <si>
    <t>Работы по замене и восстановлению несущих и ограждающих конструкций балконов и лоджий, козырьков с восставновлением гидроизоляции, с заменой или восстановлением поврежденных ограждений и отделки</t>
  </si>
  <si>
    <t>Количество многоквартирных домов, в которых проведены работы по варийно-восстановительный ремонту систем электроснабжения</t>
  </si>
  <si>
    <t>Работы по проведению ремонта внутридомовых инженерных систем холодного и горячего водоснабжения</t>
  </si>
  <si>
    <t>Количество многоквартирных домов, в которых проведены работы по замене поврежденных оконных заполнений</t>
  </si>
  <si>
    <t>Работы по замене и восстановлению поврежденного лифтового оборудования</t>
  </si>
  <si>
    <t>Работы по замене и восстановлению поврежденных несущих и ненесущих конструкций, относящихся к элементам фасада</t>
  </si>
  <si>
    <t>Закупка лифтового оборудования</t>
  </si>
  <si>
    <t>Закупка теплоизоляционного материала чердачных помещений</t>
  </si>
  <si>
    <t>Количество многоквартирных домов, в которых проведен ремонт аварийных элементов фасадов</t>
  </si>
  <si>
    <t>Восстановление внутридворовых инженерных сетей</t>
  </si>
  <si>
    <t>В связи с увеличением сметной стоимости работ было уменьшено количество объемов на 1 дом</t>
  </si>
  <si>
    <t>Аварийно-восстановительный ремонт балконов</t>
  </si>
  <si>
    <t>Выполнение работ по ремонту системы электроснабжения</t>
  </si>
  <si>
    <t>6535</t>
  </si>
  <si>
    <t>Количество жилых помещений, в которых выполнены работы по ремонту аварийных строительных конструкций</t>
  </si>
  <si>
    <t>14</t>
  </si>
  <si>
    <t xml:space="preserve">Ремонт аврийных балконов </t>
  </si>
  <si>
    <t>Ремонт аварийных участков розлива системы холодного водоснабжения с заменой повысительного насоса</t>
  </si>
  <si>
    <t>Восстановление целостности и несущей способности поврежденного фундамента</t>
  </si>
  <si>
    <t>Восстановление  несущей способности участков перегородок</t>
  </si>
  <si>
    <t>Замена аварийных перегородок</t>
  </si>
  <si>
    <t>Ремонт аварийного розлива системы теплоснабжения</t>
  </si>
  <si>
    <t xml:space="preserve">Ремонт аварийного розлива системы холодного водоснабжения </t>
  </si>
  <si>
    <t>Изготовление проектно-сметной документации</t>
  </si>
  <si>
    <t>Экономия, в связи с отсутствием аварийных ситуаций</t>
  </si>
  <si>
    <t>Проведение аварийно-восстановительного ремонта лифтового оборудования</t>
  </si>
  <si>
    <t>Работы по ликвидации аварийного состояния надподвального перекрытия</t>
  </si>
  <si>
    <t>Предупреждение аварийного состояния системы   холодного водоснабжения</t>
  </si>
  <si>
    <t>Предупреждение аварийной ситуации системы водоотведения</t>
  </si>
  <si>
    <t>Предупреждение аварийной ситуации на   системе теплоснабжения</t>
  </si>
  <si>
    <t>Предупреждение аварийной ситуации элементов на фасаде здания</t>
  </si>
  <si>
    <t xml:space="preserve">Мероприятия, обеспечивающие поддержание эксплуатационных качеств поврежденных конструкций фасадов многоквартирных домов                                             </t>
  </si>
  <si>
    <t xml:space="preserve">Мероприятия, обеспечивающие  поддержание эксплуатационных качеств поврежденных конструкций фасадов многоквартирных домов, выполнены с учетом выполнения работ по укрепленности аварийных конструкций балконов (лоджий).  </t>
  </si>
  <si>
    <t>Количество многоквартирных домов, по которым изготовлены проектно-сметная документация</t>
  </si>
  <si>
    <t>Количество многоквартирных домов, по которым проведено выполнение работ по восстановлению конструктивных элементов фасадов</t>
  </si>
  <si>
    <t xml:space="preserve">Количество многоквартирных домов, по которым проведены работы по восстановлению несущих конструкций  многоквартирного дома </t>
  </si>
  <si>
    <t xml:space="preserve">Предупреждение аварийного состояния системы   горячего водоснабжения </t>
  </si>
  <si>
    <t>Расторжение в одностороннем порядке Государственного контракта в связи с неисполнением подрядной организацией обязательств по Государственному контракту, экономия расходов по коммунальным услугам в связи с  расторжением договора безвозмездного пользования, экономия бюджетных средств, полученных в результате достижения предельных величин базы по начислению страховых взносов</t>
  </si>
  <si>
    <t>4. Приобретение необходимого компьютерного оборудования для осуществления образовательной деятельности</t>
  </si>
  <si>
    <t xml:space="preserve">Изменились текущие потребности в оснащении оборудованием Учреждения. В 2018 году были приобретены печатающие устройства, автоматическая телефонная станция и телефонные аппараты  </t>
  </si>
  <si>
    <t>5. Реализация дополнительных профессиональных программ профессиональной переподготовки</t>
  </si>
  <si>
    <t xml:space="preserve">Сбор и актуализация информации и  сведений о техническом состоянии многоквартирных домов </t>
  </si>
  <si>
    <t>Уменьшение лицевых счетов государственного жилищного фонда связано с приватизацией и переходом лицевых счетов в объединения собственников жилья и управляющие организации</t>
  </si>
  <si>
    <t>В связи с уменьшением общего количества лицевых счетов нанимателей. Количество выданных предписаний полностью соответствует количеству предоставленных управляющими организациями сведений</t>
  </si>
  <si>
    <t>Не достижение значения планового показателя в связи с тем,что собственники МКД по адресу: СПб,Береговая ул.,д.25,к.3 определились со способом управления МКД, конкурс по выбору УК был отменен.</t>
  </si>
  <si>
    <t>Снижение количества плановых проверок, в связи с увеличением количества проверок по порталу "Наш Санкт-Петербург", которые не включены в указанное число проверок.</t>
  </si>
  <si>
    <t>отсутствие возможности вручения предписания должнику (не получения почтовых отправлений; отказ в допуске в жилое помещение);смерть должника;смена местожительства должника.</t>
  </si>
  <si>
    <t>передача ведомственных многоквартирных домов в казну СПб</t>
  </si>
  <si>
    <t xml:space="preserve">Постановление Правительства Санкт-Петербурга от 18.02.2014 N 84 (ред. от 17.11.2016, с изм. от 04.12.2018)
</t>
  </si>
  <si>
    <t>Многоквартирный дом нового строительства, собственниками не выбран способ управления</t>
  </si>
  <si>
    <t>перезаключение договоров в связи с переходом многоквартирных домов в другую управляющую организацию</t>
  </si>
  <si>
    <t xml:space="preserve">активизация работы по погашению задолженности </t>
  </si>
  <si>
    <t>Увеличение количества обращений, в связи с неудовлетворительной работой управляющей организацией  ООО ФЦ ГЦКС</t>
  </si>
  <si>
    <t>ввод домов нового строительства, передача ведомственных МКД в казну СПб</t>
  </si>
  <si>
    <t>передача ведомственных многоквартирных домов в казну Санкт-Петербурга</t>
  </si>
  <si>
    <t>усилен контроль за деятельностью управляющих компаний</t>
  </si>
  <si>
    <t xml:space="preserve">Уменьшение государственного жилищного фонда за счет приватизации жилых помещений в многоквартирных домах и заселения свободных жилых помещений </t>
  </si>
  <si>
    <t>Перенесены сроки по капитальному ремонту фасада многоквартирного дома по адресу: г. Кронштадт, Посадская ул., д. 51, в связи с отсутствием разрешения КГИОП СПб</t>
  </si>
  <si>
    <t>Уменьшение количества заключенных договоров социального найма жилых помещений жилищного фонда социального использования Санкт-Петербурга связано с реализацией гражданами права приватизации жилых помещений в соответствии с действующим законодательством.</t>
  </si>
  <si>
    <t>Уменьшение лицевых счетов государственного жилищного фонда связано с закрытием лицевых счетов по смерти, а также в связи с приватизацией и переходом лицевых счетов в объединения собственников жилья и управляющие организации</t>
  </si>
  <si>
    <t>Предписания об оплате задолженности за жилое помещение и коммунальные услуги нанимателям жилых помещений, имеющих такую задолженность,  Кронштадтским РЖА выдаются ежемесячно на постоянной основе. Количество предписаний в месяц составляет порядка 450 ед.</t>
  </si>
  <si>
    <t>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t>
  </si>
  <si>
    <t>Увеличилось количество обратившегося населения на заключение, изменение или расторжение договоров социального найма</t>
  </si>
  <si>
    <t>13. Ведение регистрационного учета граждан по месту жительства и месту пребывания в части, возложенной на жилищные организации</t>
  </si>
  <si>
    <t>Уменьшение свободных жилых помещений связано с предоставлением пустующих жилых помещений плановым очередникам и детям-сиротам</t>
  </si>
  <si>
    <t>Перенос сроков работ собственниками</t>
  </si>
  <si>
    <t>уменьшение свободной государственной площади связано с заселением жилых квартир по договорам соцнайма и передачей нежилых помещений по договорам третьим лицам.</t>
  </si>
  <si>
    <t>в связи с изменением права собственности (доли) Санкт-Петербурга на жилые и нежилые помещения</t>
  </si>
  <si>
    <t>приватизация жилых помещений госфонда</t>
  </si>
  <si>
    <t>уменьшение количества нанимателей, в связи с приватизацией государственной жилой площади</t>
  </si>
  <si>
    <t>Фактический показатель увеличился за счёт расселения аврийного жилого фонда</t>
  </si>
  <si>
    <t>Фактический показатель увеличился в связи с предоставлением гражданам жилых помещений</t>
  </si>
  <si>
    <t>Фактический показатель увеличился в связи с увеличением количества семей неплательщиков</t>
  </si>
  <si>
    <t>Фактический показатель увеличился в связи с увеличением количества судебных приказов о взыскании задолженности</t>
  </si>
  <si>
    <t>Уменьшение площади связано с заселением свободных жилых помещений, а также с продажей расселенных домов фондом имущества.</t>
  </si>
  <si>
    <t>Отменено 11 конкурсов, в т.ч. 8 - решением собственников многоквартирных домов выбран способ управления, 3 - по решению УФАС.</t>
  </si>
  <si>
    <t>Уменьшение количества помещений государственного жилищного фонда</t>
  </si>
  <si>
    <t xml:space="preserve">Активизация работы по погашению задолженности </t>
  </si>
  <si>
    <t xml:space="preserve">Решение собственников помещений многоквартирных домов, в которых находятся помещения государственного жилищного фонда Санкт-Петербурга.  </t>
  </si>
  <si>
    <t>Снижение доли государственного жилищного фонда за счет приватизации.</t>
  </si>
  <si>
    <t>Снижение численности населения объясняется следующими факторами: 
-расселение коммунальных квартир,
-расселение ветхого и аварийного жилья,
-улучшение жилищных условий для многодетных семей</t>
  </si>
  <si>
    <t>Перенос сроков ремонта на более поздний период по результатам протокола общего собрания собственников многоквартирного дома. (Постановление Правительства СПб от 04.12.2018 № 914 )</t>
  </si>
  <si>
    <t>4.1.1.</t>
  </si>
  <si>
    <t>4.1.2</t>
  </si>
  <si>
    <t>4.1.3</t>
  </si>
  <si>
    <t>4.1.4</t>
  </si>
  <si>
    <t>4.1.5</t>
  </si>
  <si>
    <t>4.1.6</t>
  </si>
  <si>
    <t>4.1.7</t>
  </si>
  <si>
    <t>4.1.8</t>
  </si>
  <si>
    <t>4.1.9</t>
  </si>
  <si>
    <t>4.1.10</t>
  </si>
  <si>
    <t>4.1.11</t>
  </si>
  <si>
    <t>4.1.12</t>
  </si>
  <si>
    <t>Данное увеличение образовалось в связи с увеличением уборочных  площадей в МО «Пороховые» и МО «Полюстрово» согласно письму КИО от 31.08.2018 №64719-18/18 и  постановления Правительства Санкт-Петербурга от 17.08.2017 № 687 «Об организации деятельности исполнительных органов государственной власти Санкт-Петербурга при осуществлении расчетов площадей подлежащих уборке территорий, расположенных в границах внутриквартальных территорий».</t>
  </si>
  <si>
    <t>Экономия средств при проведении конкурсных процедур</t>
  </si>
  <si>
    <t xml:space="preserve">Причинами неисполнения  в полном объеме являются: вступление в силу постановления Правительства Санкт-Петербурга от 22.03.2018 № 190 «О внесении изменений в постановление Правительства Санкт-Петербурга от 17.03.2011 № 300» и включения в Перечень автомобильных дорог общего пользования регионального значения в Санкт-Петербурге 20 автомобильных дорог в пос. Шушары, Новая Ижора; снижение с целью недопущения дублирования работ и двойного финансирования уборки придомовых территорий 89 земельных участков в жилом районе Славянка.
</t>
  </si>
  <si>
    <t>Корректировка адресной программы, в связи со снятием домов с учета Курортного района</t>
  </si>
  <si>
    <t xml:space="preserve">Направление 5 "Содержание и ремонт жилых помещений, являющихся собственностью Санкт-Петербурга"
</t>
  </si>
  <si>
    <t>Содержание и ремонт жилых и нежилых помещений, являющихся собственностью Санкт-Петербурга</t>
  </si>
  <si>
    <t>0920083430</t>
  </si>
  <si>
    <t>1. Долевое участие Санкт-Петербурга, как собственника пустующих жилых и нежилых помещений, в расходах по содержанию и ремонту общего имущества в многоквартирных домах и оплате коммунальных услуг</t>
  </si>
  <si>
    <t>площадь свободных жилых и нежилых помещений государственного жилищного фонда Санкт-Петербурга</t>
  </si>
  <si>
    <t>2. Работы по ремонту помещений, являющихся собственностью Санкт-Петербурга</t>
  </si>
  <si>
    <t>количество отремонтированных помещений, являющихся собственностью Санкт-Петербурга</t>
  </si>
  <si>
    <t>3. Проведение работ по обеспечению сохранности расселенных жилых домов, находящихся в собственности Санкт-Петербурга</t>
  </si>
  <si>
    <t>количество расселенных жилых домов</t>
  </si>
  <si>
    <t>4. Работы по замене и установке индивидуальных приборов учета используемых коммунальных ресурсов в помещениях, являющихся собственностью Санкт-Петербурга</t>
  </si>
  <si>
    <t>количество индивидуальных приборов учета</t>
  </si>
  <si>
    <t>5. Разработка проектно-сметной документации на перепланировку и переустройство жилых помещений, являющихся собственностью Санкт-Петербурга</t>
  </si>
  <si>
    <t>количество проектно-сметной документации</t>
  </si>
  <si>
    <t>6. Уплата взносов на капитальный ремонт общего имущества в многоквартирных домах за помещения, являющиеся собственностью Санкт-Петербурга</t>
  </si>
  <si>
    <t>площадь помещений, находящихся в собственности Санкт-Петербурга</t>
  </si>
  <si>
    <t>5.2.</t>
  </si>
  <si>
    <t>По причине уменьшения площади государственного фонда</t>
  </si>
  <si>
    <t xml:space="preserve">Уменьшение свободной площади государственного жилищного фонда  за счет выкупа помещений и оформления прав собственности на квартиры                                                                          </t>
  </si>
  <si>
    <t>площадь помещений</t>
  </si>
  <si>
    <t>По причине  отсутствия доступа в квартиры, а также в связи с отсутствием согласия всех собственников долей, находящихся в частной собственности, в коммунальных квартирах.</t>
  </si>
  <si>
    <t>4. Уплата взносов на капитальный ремонт общего имущества в многоквартирных домах за помещения, являющиеся собственностью Санкт-Петербурга</t>
  </si>
  <si>
    <t xml:space="preserve">Уменьшение фактической площади за счет выкупа помещений и оформления прав собственности на квартиры.                                                                          </t>
  </si>
  <si>
    <t>5.3.</t>
  </si>
  <si>
    <t>965,7</t>
  </si>
  <si>
    <t>3. Работы по замене и установке индивидуальных приборов учета используемых коммунальных ресурсов в помещениях, являющихся собственностью Санкт-Петербурга</t>
  </si>
  <si>
    <t>15</t>
  </si>
  <si>
    <t xml:space="preserve">Не достижение планового значения показателя  в связи с необеспечением доступа в жилые помещения  нанимателями жилых помещений.
</t>
  </si>
  <si>
    <t xml:space="preserve">Не достижение планового значения показателя  в связи с приватизацией жилищного фонда
</t>
  </si>
  <si>
    <t>3. Уплата взносов на капитальный ремонт общего имущества в многоквартирных домах за помещения, являющиеся собственностью Санкт-Петербурга</t>
  </si>
  <si>
    <t>Экономия связана с уменьшением площади  помещений государственного фонда Санкт-Петербурга</t>
  </si>
  <si>
    <t>Не была учтена  площадь нажилых помещений</t>
  </si>
  <si>
    <t>3. Проведение работ по установке индивидуальных приборов учета используемых коммунальных ресурсов в помещениях, являющихся собственностью Санкт-Петербурга</t>
  </si>
  <si>
    <t>Отказ нанимателей жилых помещений от установки индивидуальных приборов учета, перевод государственных помещений в частную собственность</t>
  </si>
  <si>
    <t>4. Разработка проектно-сметной документации на ремонт помещений, являющихся собственностью Санкт-Петербурга</t>
  </si>
  <si>
    <t>количество разработанной проектно-сметной документации</t>
  </si>
  <si>
    <t>5. Оплата по договору с вычислительным центром ГУП ВЦКП "Жилищное хозяйство"за оказание услуг по формированию счетов нанимателей жилых помещений государственного жилого фонда Санкт-Петербурга</t>
  </si>
  <si>
    <t>количество месяцев оказания услуг по договору</t>
  </si>
  <si>
    <t>6. Выполнение мероприятий по переселению нанимателей  жилых помещений государственного жилищного фонда Санкт-Петербурга в жилые помещения из маневренного фонда Санкт-Петербурга</t>
  </si>
  <si>
    <t xml:space="preserve">количество нанимателей </t>
  </si>
  <si>
    <t>Отказ нанимателей жилых помещений вернуться с маневренного фонда. Дело находится в суде.</t>
  </si>
  <si>
    <t>7.Уплата взносов на капитальный ремонт общего имущества в многоквартирных домах за помещения, являющиеся собственностью Санкт-Петербурга</t>
  </si>
  <si>
    <t>Неисполнение подрядчиком принятых обязательств</t>
  </si>
  <si>
    <t>5.1.</t>
  </si>
  <si>
    <t>5.4.</t>
  </si>
  <si>
    <t>5.5.</t>
  </si>
  <si>
    <t>5.6.</t>
  </si>
  <si>
    <t xml:space="preserve">Уменьшение общей площади жилых помещений, находящихся в собственности Санкт-Петербурга, за счет  приватизации.
</t>
  </si>
  <si>
    <t>2. Погашение задолженности по оплате за содержание и ремонт пустующих помещений государственного жилищного фонда за 4 кв. 2016 год перед ООО "Гарант-Сервис" по исковым заявлениям</t>
  </si>
  <si>
    <t>количество исковых заявлений</t>
  </si>
  <si>
    <t>3. Ремонт жилых помещений дома социального назначения по адресу: г. Колпино, ул. Анисимова д.4</t>
  </si>
  <si>
    <t>количество жилых помещений дома социального назначения</t>
  </si>
  <si>
    <t>4. Работы по ремонту помещений, являющихся собственностью Санкт-Петербурга</t>
  </si>
  <si>
    <t>количество помещений</t>
  </si>
  <si>
    <t>5. Проведение работ по установке индивидуальных приборов учетаиспользуемых коммунальных ресурсов в помещениях, являющихся собственностью Санкт-Петербурга</t>
  </si>
  <si>
    <t>6.Уплата взносов на капитальный ремонт общего имущества в многоквартирных домах за помещения, являющиеся собственностью Санкт-Петербурга</t>
  </si>
  <si>
    <t>Приватизация жилых помещений</t>
  </si>
  <si>
    <t>7. Оплата по договору с вычислительным центром ГУП ВЦКП "Жилищное хозяйство"за оказание услуг по формированию счетов нанимателей жилых помещений государственного жилого фонда Санкт-Петербурга</t>
  </si>
  <si>
    <t>5.7.</t>
  </si>
  <si>
    <t>2. Проведение работ по установке индивидуальных приборов учета используемых коммунальных ресурсов в помещениях, являющихся собственностью Санкт-Петербурга</t>
  </si>
  <si>
    <t>3.Уплата взносов на капитальный ремонт общего имущества в многоквартирных домах за помещения, являющиеся собственностью Санкт-Петербурга</t>
  </si>
  <si>
    <t>Отказ в допуске в жилые помещения нанимателями жилых помещений;самостоятельная установка ИПУ;приватизация жилых помещений;
срыв сроков исполнения ГК по выполнению данного вида работ.</t>
  </si>
  <si>
    <t>5.8.</t>
  </si>
  <si>
    <t>Передача  ведомственных МКД в казну СПб (п.Хвойный), приемка  нежилых помещений государственного жилищного фонда Санкт-Петербурга. Планом-графиком ГП на 2018 год учтена только площадь свободных жилых помещений, общая площадь свободных жилых и нежилых помещений составляет 56720 кв.м.</t>
  </si>
  <si>
    <t xml:space="preserve"> </t>
  </si>
  <si>
    <t>3. Проведение работ по замене и установке индивидуальных приборов учета используемых коммунальных ресурсов в помещениях, являющихся собственностью Санкт-Петербурга</t>
  </si>
  <si>
    <t xml:space="preserve">уменьшение объема выполненных работ по установке счетчиков ХВС и ГВС в квартирах по причине не предоставления нанимателями доступа в квартиры, приватизация квартир                      </t>
  </si>
  <si>
    <t>4.Уплата взносов на капитальный ремонт общего имущества в многоквартирных домах за помещения, являющиеся собственностью Санкт-Петербурга</t>
  </si>
  <si>
    <t>5.9.</t>
  </si>
  <si>
    <t>3 квартиры предоставлены в качестве маневренного фонда расселенных  аварийных квартир (капитальный ремонт)</t>
  </si>
  <si>
    <t xml:space="preserve">4. Содержание помещений гражданской обороны </t>
  </si>
  <si>
    <t>Планируемый к исполнению адрес: г. Кронштадт, Кронштадтское шоссе, д. 28, кв. 2С не полностью освобожден от арендаторов (не расторгнуты договора коммерческого найма)</t>
  </si>
  <si>
    <t>6. Проведение работ по обеспечению сохранности отдельностоящих нежилых зданий, находящихся в собственности Санкт-Петербурга, подлежащих консервации и техническому содержанию</t>
  </si>
  <si>
    <t>количество зданий</t>
  </si>
  <si>
    <t>5.10.</t>
  </si>
  <si>
    <t>Оплата договорных обязательств по фактическим объемам выполненных работ</t>
  </si>
  <si>
    <t>В плановом значении  была не учтена площадь нежилых помещений</t>
  </si>
  <si>
    <t>Корректировка адресной программы, в связи с отсутствием доступа в помещения.</t>
  </si>
  <si>
    <t>4. Проведение работ по обеспечению сохранности расселенных жилых домов, находящихся в собственности Санкт-Петербурга</t>
  </si>
  <si>
    <t>5. Проведение работ по ремонту печей в помещениях, являющихся собственностью Санкт-Петербурга</t>
  </si>
  <si>
    <t>количество отремонтированных печей</t>
  </si>
  <si>
    <t>6. Проведение работ по замене отопительных котлов в помещениях, являющихся собственностью Санкт-Петербурга</t>
  </si>
  <si>
    <t>количество котлов</t>
  </si>
  <si>
    <t>7. Закупка отопительных котлов</t>
  </si>
  <si>
    <t>8. Проведение мероприятий по сохранению объектов культурного наследия регионального значения</t>
  </si>
  <si>
    <t>количество объектов культурного наследия регионального значения, в отношении которых проведены мероприятия по сохранению</t>
  </si>
  <si>
    <t>9. Разработка проектно-сметной документации для проведения мероприятий по сохранению объектов культурного наследия регионального значения</t>
  </si>
  <si>
    <t>10. Проведение обследования технического состояния строительных конструкций объектов государственного жилищного фонда Санкт-Петербурга</t>
  </si>
  <si>
    <t>количество объектов государственного жилищного фонда Санкт-Петербурга, в отношении которых проведено обследование</t>
  </si>
  <si>
    <t>11.Уплата взносов на капитальный ремонт общего имущества в многоквартирных домах за помещения, являющиеся собственностью Санкт-Петербурга</t>
  </si>
  <si>
    <t>12. Расходы по возмещению затрат управляющим организациям, в связи с невзиманием платы за содержание и текущий ремонт общего имущества в многоквартирных домах с граждан, проживающих  в жилых помещениях, признанных аварийными и непригодными для проживания</t>
  </si>
  <si>
    <t>количество объектов жилищного фонда, помещения которых признаны аварийными и непригодными для проживания</t>
  </si>
  <si>
    <t>5.11.</t>
  </si>
  <si>
    <t>В результате изменения видов работ, изменилась площадь работ</t>
  </si>
  <si>
    <t>Зкономия от конкурсных процедур направлены на установку индивидуальных приборов учета</t>
  </si>
  <si>
    <t>5.12.</t>
  </si>
  <si>
    <t>2. Проведение работ по ремонту помещений, являющихся собственностью Санкт-Петербурга</t>
  </si>
  <si>
    <t>площадь помещений, находящихся в собственностью Санкт-Петербурга</t>
  </si>
  <si>
    <t>5.13.</t>
  </si>
  <si>
    <t>1. Долевое участие Санкт-Петербурга, как собственника пустующих жилых и нежилых помещений, в расходах по содержанию и ремонту общего имущества в многоквартирных домах и оплате коммунальных услуг,</t>
  </si>
  <si>
    <t>В связи с изменением права собственности (доли) Санкт-Петербурга на жилые и нежилые помещения</t>
  </si>
  <si>
    <t>5.14.</t>
  </si>
  <si>
    <t>Увеличиние связано с расселением аврийного жилого фонда</t>
  </si>
  <si>
    <t>2. Проведение работ по обеспечению сохранности расселенных жилых домов, находящихся в собственности Санкт-Петербурга</t>
  </si>
  <si>
    <t>площадь расселенных жилых домов</t>
  </si>
  <si>
    <t>Фактический показатель уменьшился в связи с продажей объектов на торгах</t>
  </si>
  <si>
    <t>4. Проведение работ капитального характера жилых помещений, являющихся собственностью Санкт-Петербурга, по адресу: ул. Михайловская д. 10/2</t>
  </si>
  <si>
    <t>площадь помещений, находящихся в собственности Санкт-Петербурга, подлежащих ремонту</t>
  </si>
  <si>
    <t>5.Уплата взносов на капитальный ремонт общего имущества в многоквартирных домах за помещения, являющиеся собственностью Санкт-Петербурга</t>
  </si>
  <si>
    <t>Уменьшение в связи с приватизацией квартир государственного фонда</t>
  </si>
  <si>
    <t xml:space="preserve">6. Проведение работ по установке общедомовых приборов учета тепловой энергии в многоквартирных домах </t>
  </si>
  <si>
    <t>Уменьшение в связи с приватизацией квартир государственного жилищного фонда</t>
  </si>
  <si>
    <t>5.15.</t>
  </si>
  <si>
    <t>Уменьшение площади связано с заселением свободных жилых помещений, а также с продажей расселенных домов Фондом имущества.</t>
  </si>
  <si>
    <t>площадь помещений, находящихся в собственностью Санкт-Петербурга, подлежащих ремонту</t>
  </si>
  <si>
    <t>Корректировка адресной программы произведена в соответствии с предложениями жилищного отдела администрации с целью определения первоочередного порядка выполнения работ.</t>
  </si>
  <si>
    <t>Площадь, подлежащая оплате, уменьшилась в связи с переходом нежилых помещений в оперативное управление (бюджетные организации).</t>
  </si>
  <si>
    <t>5.16.</t>
  </si>
  <si>
    <t>В плановом значении не была учтена  площадь нажилых помещений</t>
  </si>
  <si>
    <t>5.17.</t>
  </si>
  <si>
    <t xml:space="preserve">Сокращение площади жилых и нежилых помещений связано с предоставлением помещений  гражданам по договорам социального найма. </t>
  </si>
  <si>
    <t>Отсутствие доступа в жилые помещения, отказ нанимателей жилых помещений от установки индивидуальных приборов учета, перевод государственных помещений в частную собственность</t>
  </si>
  <si>
    <t>4. Проведение работ по поверке индивидуальных приборов учета используемых коммунальных ресурсов в помещениях, являющихся собственностью Санкт-Петербурга</t>
  </si>
  <si>
    <t>5.18.</t>
  </si>
  <si>
    <t>2. Проведение работ по ремонту помещений маневренного фонда Санкт-Петербурга</t>
  </si>
  <si>
    <t>площадь помещений маневренного фонда, подлежащих ремонтк</t>
  </si>
  <si>
    <t>4. Погашение задолженности по оплате за содержание и ремонт помещений государственного жилищного фонда по исполнительным листам</t>
  </si>
  <si>
    <t>количество исполнительных листов</t>
  </si>
  <si>
    <t>Общая площадь жилых помещений в многоквартиных домах, построенных для государственных нужд Санкт-Петербурга</t>
  </si>
  <si>
    <t xml:space="preserve">Ввод в эксплуатацию многоквартирных домов, построенных для государственных нужд Санкт-Петербурга, в 2018 году не планировался. В декабре 2018 года введен в эксплуатацию многоквартирный дом по адресу: г.Колпино, ул. Красных партизан, д. 3, стр. 1. Разрешение на ввод объекта в эксплуатацию от 17.12.2018 № 78-06-40-2018. </t>
  </si>
  <si>
    <t>Отсутствие на рынке жилья Санкт-Петербурга необходимого количества готовых квартир (71950,8 тыс. руб. - не освоено), в том числе 915353,9 тыс. руб. законтрактованы под 13 ГК с ООО "СК"Дальпитерстрой" (неисполненные обязательства застройщика). По 13 контрактам, заключенным в 2017 году, срок ввода в эксплуатацию – декабрь 2018 года. Застройщиком из 7 многоквартирных домов, в которых расположены приобретаемые квартиры, в ноябре 2018 введен в эксплуатацию 1 дом, в декабре 2018 - 1 дом. Оставшиеся 5 многоквартирных домов находятся в различной степени строительной готовности, которая не позволяет осуществить их ввод в эксплуатацию.
Комитетом имущественных отношений Санкт-Петербурга в отношении застройщика проводится претензионная работа, в 2019 году будут поданы исковые заявления в суд о взыскании пеней и штрафов по заключенным контрактам.</t>
  </si>
  <si>
    <t xml:space="preserve">Отсутствие на рынке жилья Санкт-Петербурга необходимого количества однокомнатных квартир, соответствующих предъявляемым требованиям: площадь, наличие отделки и срок ввода дома в эксплуатацию. Рассматриваемый тип квартир является наиболее ликвидным на рынке, в связи с чем, у застройщиков Санкт-Петербурга предложение о приобретении квартир по предлагаемой стоимости интереса не вызывает, в связи с низкой стоимостью кв. м. За 12 месяцев 2018 года стоимость 1 кв. м при заключении договора долевого участия выросла на 10-12% и составляет в среднем 95 тыс. руб. за 1 кв. м (начальная максимальная цена контракта Комитета имущественных отношений СПб (далее - КИО СПб) составляет 69,5 тыс. руб. за 1 кв. м).  При этом стоимость квартир, в отношении которых оформлено право собственности в среднем составляет 110 тыс. руб. за 1 кв. м. В целях освоения средств бюджета по данной статье КИО СПб было объявлено 144 аукциона на приобретение 144 квартир по договорам купли-продажи (1 аукцион – 1 квартира), что позволило принять участие в торгах максимальному количеству заявителей. Однако все аукционы не состоялись ввиду отсутствия заявок. </t>
  </si>
  <si>
    <t>1)</t>
  </si>
  <si>
    <t xml:space="preserve">Работы, запланированные на 2018 год, выполнены. </t>
  </si>
  <si>
    <t>1) Основными причинами несоответствия фактического объема финансирования планируемому объему финансирования являются:</t>
  </si>
  <si>
    <r>
      <t>- Отсутствие на рынке жилья Санкт-Петербурга необходимого количества готовых квартир (</t>
    </r>
    <r>
      <rPr>
        <i/>
        <sz val="12"/>
        <color theme="1"/>
        <rFont val="Times New Roman"/>
        <family val="1"/>
        <charset val="204"/>
      </rPr>
      <t>71 950,8 тыс. руб. - не освоено</t>
    </r>
    <r>
      <rPr>
        <sz val="12"/>
        <color theme="1"/>
        <rFont val="Times New Roman"/>
        <family val="1"/>
        <charset val="204"/>
      </rPr>
      <t>). По 13 контрактам, заключенным в 2017 году, срок ввода в эксплуатацию – декабрь 2018 года. Застройщиком из 7 многоквартирных домов, в которых расположены приобретаемые квартиры, в ноябре 2018 введен в эксплуатацию 1 дом, в декабре 2018 - 1 дом. Оставшиеся 5 многоквартирных домов находятся в различной степени строительной готовности, которая не позволяет осуществить их ввод в эксплуатацию.
Комитетом имущественных отношений Санкт-Петербурга (далее - КИО СПб) в отношении застройщика проводится претензионная работа, в 2019 году будут поданы исковые заявления в суд о взыскании пеней и штрафов по заключенным контрактам.</t>
    </r>
  </si>
  <si>
    <t>Объект введен в эксплуатацию. Акт приемки законченного строительством объекта приемой комиссией от 20.01.2018 № 1.</t>
  </si>
  <si>
    <t>Предложения по сокращению и (или) переориентации нерезультативных и неприоритетеных расходов государственной программы на мероприятия, направленные на исполнение в Санкт-Петербурге Указа Президента Российской Федерации от 07.05.2018 № 204 "О национальных целях и стратегических задачах развития Российской Федерации на период до 2024 года" отсутствуют.</t>
  </si>
  <si>
    <t>Несоответствие между целевыми показателями государственной программы, индикаторами подпрограмм и отдельных мероприятий и показателями, содержащимися в документах стратегического планирования Российской Федерации и Санкт-Петербурга, не выявлено в связи с отсутствием таких показателей.</t>
  </si>
  <si>
    <t>В 2018 году в списки на обеспечение жилыми помещениями государственного жилищного фонда Санкт-Петербурга включены 506 детей-сирот. Из указанного количества 12 детей-сирот обеспечены отдельными квартирами. Для оставшихся 494 детей-сирот предусмотрены квартиры в домах нового бюджетного строительства со сроком ввода в эксплуатацию во 2 квартале 2019 года, а также квартиры, приобретенные в многоквартирных домах, срок ввода в эксплуатацию которых - 2 квартал 2019 года и декабрь 2019 года.</t>
  </si>
  <si>
    <t xml:space="preserve">Работы выполнены. </t>
  </si>
  <si>
    <t>Работы выполнены.</t>
  </si>
  <si>
    <t xml:space="preserve">При формировании закупок Комитетом имущественных отношений Санкт-Петербурга (далее - КИО СПб) расчет максимальной стоимости 1 квадратного метра приобретаемого жилья производится с учетом требований постановления Правительства Российской Федерации от 10.06.2011 № 460 «О предельной стоимости 1 кв.м общей площади жилых помещений при их приобретении (строительстве) для федеральных нужд», распоряжения Правительства Российской Федерации от 17.11.2011  № 2048-р с применением индексов-дефляторов по виду экономической деятельности «строительство» согласно письмам Министерства экономического развития Российской Федерации.
</t>
  </si>
  <si>
    <t>КИО СПб осуществляется приобретение квартир для различных категорий граждан, однако наиболее остро стоит вопрос о приобретении однокомнатных квартир. В государственную собственность Санкт-Петербурга приобретаются однокомнатные квартиры площадью от  31 до 40 кв.м. Данный тип квартир является наиболее ликвидным товаром на рынке недвижимости.</t>
  </si>
  <si>
    <t xml:space="preserve">КИО СПб проведен анализ динамики роста цен на рынке строящегося жилья в сравнении с ростом начальной максимальной стоимости 1 кв.м при заключении контрактов (далее - НМЦК). В период с 2015 по 2019 год стоимость 1 кв.м строящегося жилья выросла со 100 тыс. руб. до 118,7 тыс.руб., а НМЦК вырос с 58 тыс.руб. до 73,1 тыс.руб. Разница между НМЦК и рыночным показателем составляет более 30%. Наличие подобной разницы в стоимостях закономерно приводит к отсутствию интереса к размещаемым закупкам у участников рынка. </t>
  </si>
  <si>
    <t>На рынке Санкт-Петербурга отсутствует необходимое количество однокомнатных квартир, не обременённых договорами долевого участия,  соответствующих предъявляемым требованиям: площадь, наличие отделки и срок ввода дома в эксплуатацию. При проведении аукционов одним из основных условий является обеспечение ввода многоквартирного дома в эксплуатацию. Контрактами, заключенными  КИО СПб в 2018 году, предусмотрен ввод в эксплуатацию многоквартирных домов в декабре 2019 года.</t>
  </si>
  <si>
    <t xml:space="preserve">При этом средняя стоимость 1 кв.м жилых помещений в указанных жилых комплексах при заключении договоров долевого участия в среднем составляет свыше 115 тыс.руб., при приобретении квартир с зарегистрированным правом собственности средняя стоимость 1 кв.м жилых помещений превышает 125 тыс.руб.
Для решения задачи по обеспечению льготных категорий граждан жилыми помещениями предлагается рассмотреть вопрос о применении при расчете НМЦК метода сопоставимых рыночных цен (сравнительного анализа рынка), при использовании которого НМЦК будет рассчитываться исходя из данных о рыночной стоимости 1 кв.м жилых помещений, предлагаемых к приобретению на рынке недвижимости Санкт-Петербурга.
Реализация данного предложения позволит:
1. Увеличить количество застройщиков, готовых принять участие в аукционах;
2. Обеспечить более равномерное распределение льготных категорий граждан на территории Санкт-Петербурга, поскольку в настоящее время квартиры приобретаются в 3х районах Санкт-Петербурга: Выборгском, Красногвардейском и Пушкинском районах Санкт-Петербурга;
3. Поддержать строительную отрасль Санкт-Петербурга;
4. Обеспечить расходование в полном объеме денежных средств, выделенных на приобретение жилых помещений.
</t>
  </si>
  <si>
    <t>Если НМЦК = 69 500 руб., то 1000,0 млн руб./ 69 500 = 14 388 кв.м (436 квартир)</t>
  </si>
  <si>
    <t>Если НМЦК = 95 000 руб., то 1000,0 млн руб./95 000 = 10 526 кв.м (318 квартир)</t>
  </si>
  <si>
    <r>
      <rPr>
        <u/>
        <sz val="12"/>
        <color rgb="FF000000"/>
        <rFont val="Times New Roman"/>
        <family val="1"/>
        <charset val="204"/>
      </rPr>
      <t>Расчет</t>
    </r>
    <r>
      <rPr>
        <sz val="12"/>
        <color rgb="FF000000"/>
        <rFont val="Times New Roman"/>
        <family val="1"/>
        <charset val="204"/>
      </rPr>
      <t>:</t>
    </r>
  </si>
  <si>
    <r>
      <rPr>
        <u/>
        <sz val="12"/>
        <color rgb="FF000000"/>
        <rFont val="Times New Roman"/>
        <family val="1"/>
        <charset val="204"/>
      </rPr>
      <t>Вывод</t>
    </r>
    <r>
      <rPr>
        <sz val="12"/>
        <color rgb="FF000000"/>
        <rFont val="Times New Roman"/>
        <family val="1"/>
        <charset val="204"/>
      </rPr>
      <t>:</t>
    </r>
  </si>
  <si>
    <r>
      <t>По итогам 2018 года с помощью различных механизмов оказания государственного содействия жилищные условия улучшили 7199 семей. Посредством получения социальных выплат в рамках целевых жилищных программ Санкт-Петербурга жилищные условия улучшили 5860</t>
    </r>
    <r>
      <rPr>
        <sz val="12"/>
        <color rgb="FFFF0000"/>
        <rFont val="Times New Roman"/>
        <family val="1"/>
        <charset val="204"/>
      </rPr>
      <t xml:space="preserve"> </t>
    </r>
    <r>
      <rPr>
        <sz val="12"/>
        <rFont val="Times New Roman"/>
        <family val="1"/>
        <charset val="204"/>
      </rPr>
      <t xml:space="preserve">семей, в том числе: в рамках программы "Молодежи - доступное жилье" 1425 семей (из них 342 семьи получили социальные выплаты за счет средств федерального бюджета); в рамках программы "Развитие долгосрочного жилищного кредитования в Санкт-Петербурге" 665 семей; в рамках программы "Расселение коммунальных квартир в Санкт-Петербурге" 2815 семей; в рамках программы "Жилье работникам бюджетной сферы" 162 семьи; в соответствии с постановлением Правительства Санкт-Петербурга от 28.03.2006 № 312 510 семей; в соответствии с постановлением Правительства Санкт-Петербурга от 24.04.2018 № 328 283 многодетные семьи. Помимо этого, 1339 семей улучшили жилищные условия за счет приобретения квартир на условиях беспроцентной рассрочки и получения беспроцентных целевых жилищных займов, в том числе: в рамках программы "Молодежи - доступное жилье" 1181 семья приобрела квартиры на условиях беспроцентной рассрочки и 136 семей получили беспроцентные жилищные займы; в рамках программы "Жилье работникам бюджетной сферы" 22 семьи получили возможность приобрести квартиры в рассрочку.                                                                                                                                                                                                В 2018 году продолжены мероприятия по улучшению жилищных условий льготных категорий граждан. Жилыми помещениями обеспечены 37 ветеранов Великой Отечественной войны, 12 детей-сирот, 199 семей, имеющих в своем составе граждан, страдающих тяжелыми формами хронических заболеваний. В 2018 году жилищные условия улучшены 1205 многодетным семьям, в том числе в составе которых есть ребенок-инвалид. В 2018 году завершено заселение двух наемных домов на 210 квартир по адресам: ул. Еремеева, д. 3, корп. 2 (178 квартир), Охотничий пер., д. 9 (32 квартиры). В 2018 году заключено 20 договоров пожизненной ренты от имени Санкт-Петербурга с гражданами, достигшими 75-летнего возраста.                                                                                                                                                                                                                  В рамках мероприятий по формированию государственного жилищного фонда Комитетом по строительству в декабре 2018 года введен в эксплуатацию многоквартирный дом бюджетного строительства по адресу: г. Колпино, ул. Красных партизан, д. 3, стр. 1 (общая площадь 4845,9 кв. м). В 2018 году в собственность Санкт-Петербурга оформлена 491 квартира, приобретенная по государственным контрактам, заключенным в 2016 году. Квартиры расположены в домах, введенных в эксплуатацию в декабре 2017 года, в Выборгском районе. Бюджетные ассигнования Комитету имущественных отношений Санкт-Петербурга (далее – КИО СПб) на закупку квартир в 2018 году предусмотрены в размере 6224,0 млн руб. КИО СПб заключены контракты, предусматривающие оплату средствами бюджета 2018 года в размере 5717,0 млн руб. приобретения 2332 квартир, которые поступят в 2019-2020 годах. Все приобретаемые квартиры учтены при формировании жилищного плана на 2019 год.
                                                                                                                       </t>
    </r>
  </si>
  <si>
    <t>В результате переноса срока ввода в эксплуатацию многоквартирных домов, строительство которых осуществляется за счет средств бюджета Санкт-Петербурга, а также многоквартирных домов, жилые помещения в которых приобретаются за счет средств бюджета Санкт-Петербурга, на 2019-2020 гг.</t>
  </si>
  <si>
    <t>Пояснения приведены в пунктах 1.4.1 и 1.4.2</t>
  </si>
  <si>
    <t>- Отсутствие на рынке жилья Санкт-Петербурга необходимого количества однокомнатных квартир, соответствующих предъявляемым требованиям, для приобретения за счет бюжетных средств в целях последующего предоставления детям-сиротам: площадь, наличие отделки и срок ввода дома в эксплуатацию. Рассматриваемый тип квартир является наиболее ликвидным на рынке, в связи с чем, у застройщиков Санкт-Петербурга предложение о приобретении квартир по предлагаемой стоимости интереса не вызывает, в связи с низкой стоимостью одного кв.м. В целях освоения средств бюджета КИО СПб было объявлено 144 аукциона на приобретение 144 квартир по договорам купли-продажи (1 аукцион – 1 квартира) для обеспечения участия в торгах максимального количества заявителей. Однако все аукционы не состоялись ввиду отсутствия заявок. Общей причиной неактивного участия застройщиков в аукционах (не только по однокомнатным квартирам, но также и по другим типам квартир) является разница в стоимости 1 кв. м жилья. За 12 месяцев 2018 года стоимость 1 кв. м при заключении договора долевого участия выросла на 10-12% и составляет в среднем 95 тыс. руб. за 1 кв. м (начальная максимальная цена контракта КИО СПб составляет 69,5 тыс. руб. за 1 кв. м).  При этом стоимость квартир, в отношении которых оформлено право собственности в среднем составляет 110 тыс. руб. за 1 кв. м.</t>
  </si>
  <si>
    <t xml:space="preserve">В случае расчета НМЦК на основании данных о рыночной стоимости 1 кв. м жилых помещений (95000 руб.) возможно было бы приобрести меньшее количество однокомнатных квартир (средней площадью 33 кв. м), при этом вероятность привлечения застройщиков к участию в аукционах была бы выше, что соответственно повлекло бы за собой своевременное освоение запланированного объема бюджетных средств на приобретение жилых помещений для детей-сирот и обеспечение поступления квартир в государственный жилищный фонд Санкт-Петербурга.  </t>
  </si>
  <si>
    <t xml:space="preserve"> Направление 3. "Обеспечение деятельности бюджетных и казенных учреждений"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</si>
</sst>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00&quot;р.&quot;_-;\-* #,##0.00&quot;р.&quot;_-;_-* &quot;-&quot;??&quot;р.&quot;_-;_-@_-"/>
    <numFmt numFmtId="165" formatCode="_-* #,##0.00_р_._-;\-* #,##0.00_р_._-;_-* &quot;-&quot;??_р_._-;_-@_-"/>
    <numFmt numFmtId="166" formatCode="0.0"/>
    <numFmt numFmtId="167" formatCode="#,##0.0"/>
    <numFmt numFmtId="168" formatCode="_-* #,##0.00\ _р_._-;\-* #,##0.00\ _р_._-;_-* &quot;-&quot;??\ _р_._-;_-@_-"/>
    <numFmt numFmtId="169" formatCode="0.0%"/>
    <numFmt numFmtId="170" formatCode="0.0;[Red]0.0"/>
    <numFmt numFmtId="171" formatCode="#,##0.0_ ;\-#,##0.0\ "/>
    <numFmt numFmtId="172" formatCode="_-* #,##0.0\ _₽_-;\-* #,##0.0\ _₽_-;_-* &quot;-&quot;?\ _₽_-;_-@_-"/>
  </numFmts>
  <fonts count="5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00"/>
      <name val="Times New Roman"/>
      <family val="1"/>
      <charset val="204"/>
    </font>
    <font>
      <sz val="11"/>
      <color rgb="FF000000"/>
      <name val="Times New Roman"/>
      <family val="1"/>
      <charset val="204"/>
    </font>
    <font>
      <sz val="11"/>
      <color theme="1"/>
      <name val="Calibri"/>
      <family val="2"/>
      <scheme val="minor"/>
    </font>
    <font>
      <sz val="10"/>
      <color theme="1"/>
      <name val="Arial Cyr"/>
      <family val="2"/>
      <charset val="204"/>
    </font>
    <font>
      <b/>
      <sz val="10"/>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2"/>
      <name val="Times New Roman"/>
      <family val="1"/>
      <charset val="204"/>
    </font>
    <font>
      <sz val="10"/>
      <name val="Arial Cyr"/>
      <charset val="204"/>
    </font>
    <font>
      <b/>
      <sz val="12"/>
      <color rgb="FF000000"/>
      <name val="Times New Roman"/>
      <family val="1"/>
      <charset val="204"/>
    </font>
    <font>
      <b/>
      <sz val="14"/>
      <color theme="1"/>
      <name val="Times New Roman"/>
      <family val="1"/>
      <charset val="204"/>
    </font>
    <font>
      <b/>
      <i/>
      <sz val="12"/>
      <color theme="1"/>
      <name val="Times New Roman"/>
      <family val="1"/>
      <charset val="204"/>
    </font>
    <font>
      <i/>
      <sz val="12"/>
      <color theme="1"/>
      <name val="Times New Roman"/>
      <family val="1"/>
      <charset val="204"/>
    </font>
    <font>
      <sz val="12"/>
      <color indexed="8"/>
      <name val="Times New Roman"/>
      <family val="1"/>
      <charset val="204"/>
    </font>
    <font>
      <sz val="12"/>
      <color rgb="FFFF0000"/>
      <name val="Times New Roman"/>
      <family val="1"/>
      <charset val="204"/>
    </font>
    <font>
      <sz val="12"/>
      <name val="宋体"/>
      <charset val="134"/>
    </font>
    <font>
      <sz val="11"/>
      <color indexed="8"/>
      <name val="Times New Roman"/>
      <family val="1"/>
      <charset val="204"/>
    </font>
    <font>
      <b/>
      <sz val="8"/>
      <color rgb="FF000000"/>
      <name val="Times New Roman"/>
      <family val="1"/>
      <charset val="204"/>
    </font>
    <font>
      <b/>
      <sz val="8"/>
      <color indexed="8"/>
      <name val="Times New Roman"/>
      <family val="1"/>
      <charset val="204"/>
    </font>
    <font>
      <sz val="9"/>
      <color indexed="8"/>
      <name val="Times New Roman"/>
      <family val="1"/>
      <charset val="204"/>
    </font>
    <font>
      <sz val="10"/>
      <color indexed="8"/>
      <name val="Times New Roman"/>
      <family val="1"/>
      <charset val="204"/>
    </font>
    <font>
      <sz val="11"/>
      <color indexed="8"/>
      <name val="Calibri"/>
      <family val="2"/>
      <charset val="204"/>
    </font>
    <font>
      <b/>
      <sz val="14"/>
      <color indexed="8"/>
      <name val="Times New Roman"/>
      <family val="1"/>
      <charset val="204"/>
    </font>
    <font>
      <sz val="8"/>
      <color indexed="8"/>
      <name val="Times New Roman"/>
      <family val="1"/>
      <charset val="204"/>
    </font>
    <font>
      <b/>
      <sz val="12"/>
      <color indexed="8"/>
      <name val="Times New Roman"/>
      <family val="1"/>
      <charset val="204"/>
    </font>
    <font>
      <sz val="11"/>
      <color rgb="FF000000"/>
      <name val="Calibri"/>
      <family val="2"/>
      <charset val="204"/>
    </font>
    <font>
      <sz val="9"/>
      <color rgb="FF000000"/>
      <name val="Times New Roman"/>
      <family val="1"/>
      <charset val="204"/>
    </font>
    <font>
      <sz val="6"/>
      <color indexed="8"/>
      <name val="Times New Roman"/>
      <family val="1"/>
      <charset val="204"/>
    </font>
    <font>
      <sz val="6"/>
      <color rgb="FF000000"/>
      <name val="Times New Roman"/>
      <family val="1"/>
      <charset val="204"/>
    </font>
    <font>
      <b/>
      <sz val="14"/>
      <color rgb="FF000000"/>
      <name val="Times New Roman"/>
      <family val="1"/>
      <charset val="204"/>
    </font>
    <font>
      <sz val="7"/>
      <color indexed="8"/>
      <name val="Times New Roman"/>
      <family val="1"/>
      <charset val="204"/>
    </font>
    <font>
      <sz val="7"/>
      <color rgb="FF000000"/>
      <name val="Times New Roman"/>
      <family val="1"/>
      <charset val="204"/>
    </font>
    <font>
      <sz val="10"/>
      <color rgb="FF000000"/>
      <name val="Times New Roman"/>
      <family val="1"/>
      <charset val="204"/>
    </font>
    <font>
      <sz val="12"/>
      <color theme="1"/>
      <name val="Calibri"/>
      <family val="2"/>
      <scheme val="minor"/>
    </font>
    <font>
      <b/>
      <sz val="11"/>
      <color theme="1"/>
      <name val="Calibri"/>
      <family val="2"/>
      <scheme val="minor"/>
    </font>
    <font>
      <b/>
      <sz val="11"/>
      <color rgb="FF000000"/>
      <name val="Times New Roman"/>
      <family val="1"/>
      <charset val="204"/>
    </font>
    <font>
      <b/>
      <sz val="10"/>
      <color rgb="FF000000"/>
      <name val="Times New Roman"/>
      <family val="1"/>
      <charset val="204"/>
    </font>
    <font>
      <sz val="14"/>
      <color theme="1"/>
      <name val="Calibri"/>
      <family val="2"/>
      <scheme val="minor"/>
    </font>
    <font>
      <b/>
      <sz val="13"/>
      <color rgb="FF000000"/>
      <name val="Times New Roman"/>
      <family val="1"/>
      <charset val="204"/>
    </font>
    <font>
      <sz val="14"/>
      <color theme="1"/>
      <name val="Times New Roman"/>
      <family val="1"/>
      <charset val="204"/>
    </font>
    <font>
      <b/>
      <sz val="16"/>
      <color theme="1"/>
      <name val="Times New Roman"/>
      <family val="1"/>
      <charset val="204"/>
    </font>
    <font>
      <sz val="11"/>
      <color theme="1"/>
      <name val="Times New Roman"/>
      <family val="1"/>
      <charset val="204"/>
    </font>
    <font>
      <sz val="11"/>
      <name val="Times New Roman"/>
      <family val="1"/>
      <charset val="204"/>
    </font>
    <font>
      <b/>
      <sz val="12"/>
      <name val="Times New Roman"/>
      <family val="1"/>
      <charset val="204"/>
    </font>
    <font>
      <i/>
      <sz val="11"/>
      <color theme="1"/>
      <name val="Calibri"/>
      <family val="2"/>
      <scheme val="minor"/>
    </font>
    <font>
      <i/>
      <sz val="12"/>
      <color rgb="FF000000"/>
      <name val="Times New Roman"/>
      <family val="1"/>
      <charset val="204"/>
    </font>
    <font>
      <u/>
      <sz val="12"/>
      <color rgb="FF0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indexed="9"/>
      </patternFill>
    </fill>
    <fill>
      <patternFill patternType="solid">
        <fgColor theme="0"/>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3482">
    <xf numFmtId="0" fontId="0" fillId="0" borderId="0"/>
    <xf numFmtId="164" fontId="12" fillId="0" borderId="0" applyFont="0" applyFill="0" applyBorder="0" applyAlignment="0" applyProtection="0"/>
    <xf numFmtId="0" fontId="12" fillId="0" borderId="0"/>
    <xf numFmtId="0" fontId="13" fillId="0" borderId="0"/>
    <xf numFmtId="165" fontId="12" fillId="0" borderId="0" applyFont="0" applyFill="0" applyBorder="0" applyAlignment="0" applyProtection="0"/>
    <xf numFmtId="9" fontId="12" fillId="0" borderId="0" applyFont="0" applyFill="0" applyBorder="0" applyAlignment="0" applyProtection="0"/>
    <xf numFmtId="0" fontId="7"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0" fontId="12" fillId="0" borderId="0"/>
    <xf numFmtId="165" fontId="6"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4" fillId="0" borderId="0"/>
    <xf numFmtId="43" fontId="12" fillId="0" borderId="0" applyFont="0" applyFill="0" applyBorder="0" applyAlignment="0" applyProtection="0"/>
    <xf numFmtId="0" fontId="4" fillId="0" borderId="0"/>
    <xf numFmtId="164" fontId="4" fillId="0" borderId="0" applyFont="0" applyFill="0" applyBorder="0" applyAlignment="0" applyProtection="0"/>
    <xf numFmtId="168" fontId="12" fillId="0" borderId="0" applyFont="0" applyFill="0" applyBorder="0" applyAlignment="0" applyProtection="0"/>
    <xf numFmtId="165" fontId="4" fillId="0" borderId="0" applyFont="0" applyFill="0" applyBorder="0" applyAlignment="0" applyProtection="0"/>
    <xf numFmtId="0" fontId="19" fillId="0" borderId="0"/>
    <xf numFmtId="0" fontId="26" fillId="0" borderId="0">
      <alignment vertical="center"/>
    </xf>
    <xf numFmtId="0" fontId="36" fillId="0" borderId="0">
      <protection locked="0"/>
    </xf>
    <xf numFmtId="0" fontId="32" fillId="0" borderId="0">
      <protection locked="0"/>
    </xf>
    <xf numFmtId="0" fontId="32" fillId="0" borderId="0">
      <protection locked="0"/>
    </xf>
    <xf numFmtId="0" fontId="3" fillId="0" borderId="0"/>
    <xf numFmtId="0" fontId="30" fillId="5"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7" fillId="4" borderId="0">
      <alignment horizontal="center" vertical="center"/>
    </xf>
    <xf numFmtId="0" fontId="38" fillId="5"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29" fillId="5"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33" fillId="5"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40" fillId="4" borderId="0">
      <alignment horizontal="left"/>
    </xf>
    <xf numFmtId="0" fontId="35" fillId="5"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20" fillId="4" borderId="0">
      <alignment horizontal="left"/>
    </xf>
    <xf numFmtId="0" fontId="30" fillId="5"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37" fillId="4" borderId="0">
      <alignment horizontal="left" vertical="top"/>
    </xf>
    <xf numFmtId="0" fontId="41" fillId="5"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1" fillId="5"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1" fillId="5"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1" fillId="5"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2" fillId="4" borderId="0">
      <alignment horizontal="right" vertical="top"/>
    </xf>
    <xf numFmtId="0" fontId="41" fillId="5"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2" fillId="4" borderId="0">
      <alignment horizontal="center" vertical="top"/>
    </xf>
    <xf numFmtId="0" fontId="41" fillId="5"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34" fillId="5" borderId="0">
      <alignment horizontal="right" vertical="top"/>
    </xf>
    <xf numFmtId="0" fontId="27" fillId="5"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11" fillId="4" borderId="0">
      <alignment horizontal="right" vertical="top"/>
    </xf>
    <xf numFmtId="0" fontId="31" fillId="5"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3" fillId="4" borderId="0">
      <alignment horizontal="right" vertical="top"/>
    </xf>
    <xf numFmtId="0" fontId="41" fillId="5" borderId="0">
      <alignment horizontal="right" vertical="top"/>
    </xf>
    <xf numFmtId="0" fontId="41" fillId="5" borderId="0">
      <alignment horizontal="right" vertical="top"/>
    </xf>
    <xf numFmtId="0" fontId="41" fillId="5" borderId="0">
      <alignment horizontal="center" vertical="top"/>
    </xf>
    <xf numFmtId="0" fontId="41" fillId="5" borderId="0">
      <alignment horizontal="right" vertical="top"/>
    </xf>
    <xf numFmtId="0" fontId="41" fillId="5" borderId="0">
      <alignment horizontal="center" vertical="top"/>
    </xf>
    <xf numFmtId="0" fontId="41" fillId="5" borderId="0">
      <alignment horizontal="left" vertical="top"/>
    </xf>
    <xf numFmtId="0" fontId="41" fillId="5"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33" fillId="5"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38" fillId="5"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39" fillId="4" borderId="0">
      <alignment horizontal="center" vertical="center"/>
    </xf>
    <xf numFmtId="0" fontId="41" fillId="5"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29" fillId="5"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9" fillId="5"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8" fillId="4" borderId="0">
      <alignment horizontal="center" vertical="center"/>
    </xf>
    <xf numFmtId="0" fontId="29" fillId="5"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28" fillId="4" borderId="0">
      <alignment horizontal="center" vertical="top"/>
    </xf>
    <xf numFmtId="0" fontId="32" fillId="0" borderId="0"/>
    <xf numFmtId="0" fontId="32" fillId="0" borderId="0"/>
    <xf numFmtId="0" fontId="32" fillId="0" borderId="0"/>
    <xf numFmtId="0" fontId="32" fillId="0" borderId="0"/>
    <xf numFmtId="0" fontId="3" fillId="0" borderId="0"/>
    <xf numFmtId="0" fontId="3"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2" fillId="0" borderId="0" applyFont="0" applyFill="0" applyBorder="0" applyAlignment="0" applyProtection="0"/>
  </cellStyleXfs>
  <cellXfs count="817">
    <xf numFmtId="0" fontId="0" fillId="0" borderId="0" xfId="0"/>
    <xf numFmtId="0" fontId="8"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xf numFmtId="0" fontId="9" fillId="0" borderId="1" xfId="0" applyFont="1" applyBorder="1" applyAlignment="1">
      <alignment horizontal="center"/>
    </xf>
    <xf numFmtId="0" fontId="9" fillId="0" borderId="0" xfId="0" applyFont="1" applyAlignment="1">
      <alignment horizontal="center"/>
    </xf>
    <xf numFmtId="0" fontId="8" fillId="0" borderId="0" xfId="0" applyFont="1" applyAlignment="1">
      <alignment horizontal="center"/>
    </xf>
    <xf numFmtId="0" fontId="8" fillId="0" borderId="1" xfId="0" applyFont="1" applyFill="1" applyBorder="1" applyAlignment="1">
      <alignment horizontal="left" vertical="top" wrapText="1"/>
    </xf>
    <xf numFmtId="0" fontId="8" fillId="2" borderId="1" xfId="0" applyFont="1" applyFill="1" applyBorder="1" applyAlignment="1">
      <alignment horizontal="left" vertical="top"/>
    </xf>
    <xf numFmtId="0" fontId="15" fillId="0" borderId="0" xfId="0" applyFont="1" applyFill="1" applyAlignment="1">
      <alignment horizontal="center" vertical="center"/>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167" fontId="14" fillId="0" borderId="0" xfId="0" applyNumberFormat="1" applyFont="1" applyFill="1" applyAlignment="1">
      <alignment horizontal="center" vertical="center"/>
    </xf>
    <xf numFmtId="0" fontId="15" fillId="3" borderId="0" xfId="0" applyFont="1" applyFill="1" applyAlignment="1">
      <alignment horizontal="center" vertical="center"/>
    </xf>
    <xf numFmtId="0" fontId="15" fillId="2" borderId="0" xfId="0" applyFont="1" applyFill="1" applyAlignment="1">
      <alignment horizontal="center" vertical="center"/>
    </xf>
    <xf numFmtId="0" fontId="8" fillId="0" borderId="0" xfId="0" applyFont="1"/>
    <xf numFmtId="0" fontId="0" fillId="0" borderId="0" xfId="0"/>
    <xf numFmtId="49" fontId="8" fillId="0" borderId="1" xfId="0" applyNumberFormat="1" applyFont="1" applyFill="1" applyBorder="1" applyAlignment="1">
      <alignment horizontal="center" vertical="top"/>
    </xf>
    <xf numFmtId="0" fontId="8" fillId="2" borderId="1" xfId="0" applyFont="1" applyFill="1" applyBorder="1" applyAlignment="1">
      <alignment horizontal="left" vertical="top" wrapText="1"/>
    </xf>
    <xf numFmtId="0" fontId="9" fillId="0" borderId="0" xfId="0" applyFont="1" applyAlignment="1">
      <alignment horizontal="right"/>
    </xf>
    <xf numFmtId="0" fontId="8" fillId="0" borderId="0" xfId="0" applyFont="1" applyAlignment="1">
      <alignment horizontal="right"/>
    </xf>
    <xf numFmtId="0" fontId="8" fillId="0"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8" fillId="0" borderId="5" xfId="0" applyFont="1" applyBorder="1" applyAlignment="1">
      <alignment horizontal="left" vertical="top" wrapText="1"/>
    </xf>
    <xf numFmtId="0" fontId="8" fillId="0" borderId="5"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wrapText="1"/>
    </xf>
    <xf numFmtId="0" fontId="8" fillId="0" borderId="7" xfId="0" applyFont="1" applyBorder="1" applyAlignment="1">
      <alignment horizontal="center" vertical="top"/>
    </xf>
    <xf numFmtId="0" fontId="8" fillId="0" borderId="1" xfId="0" applyFont="1" applyBorder="1" applyAlignment="1">
      <alignment horizontal="center" vertical="top"/>
    </xf>
    <xf numFmtId="14" fontId="8" fillId="0" borderId="1" xfId="0" applyNumberFormat="1" applyFont="1" applyBorder="1" applyAlignment="1">
      <alignment horizontal="center" vertical="top" wrapText="1"/>
    </xf>
    <xf numFmtId="0" fontId="8" fillId="2" borderId="7" xfId="0" applyFont="1" applyFill="1" applyBorder="1" applyAlignment="1">
      <alignment horizontal="center" vertical="top"/>
    </xf>
    <xf numFmtId="1" fontId="8" fillId="2" borderId="7" xfId="0" applyNumberFormat="1" applyFont="1" applyFill="1" applyBorder="1" applyAlignment="1">
      <alignment horizontal="center" vertical="top"/>
    </xf>
    <xf numFmtId="0" fontId="22" fillId="2" borderId="10" xfId="0" applyFont="1" applyFill="1" applyBorder="1" applyAlignment="1">
      <alignment horizontal="left" vertical="top"/>
    </xf>
    <xf numFmtId="0" fontId="15" fillId="3" borderId="0" xfId="0" applyFont="1" applyFill="1" applyAlignment="1">
      <alignment horizontal="center" vertical="center"/>
    </xf>
    <xf numFmtId="0" fontId="15" fillId="2" borderId="0" xfId="0" applyFont="1" applyFill="1" applyAlignment="1">
      <alignment horizontal="center" vertical="center"/>
    </xf>
    <xf numFmtId="0" fontId="15" fillId="0" borderId="0" xfId="0" applyFont="1" applyFill="1" applyAlignment="1">
      <alignment horizontal="center" vertical="center"/>
    </xf>
    <xf numFmtId="0" fontId="10" fillId="2" borderId="1"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0" fontId="15" fillId="0" borderId="0" xfId="0" applyFont="1" applyFill="1" applyAlignment="1">
      <alignment horizontal="center" vertical="center"/>
    </xf>
    <xf numFmtId="3" fontId="8" fillId="2" borderId="1" xfId="0" applyNumberFormat="1" applyFont="1" applyFill="1" applyBorder="1" applyAlignment="1">
      <alignment horizontal="left" vertical="top" wrapText="1"/>
    </xf>
    <xf numFmtId="167" fontId="18" fillId="2" borderId="1" xfId="0" applyNumberFormat="1" applyFont="1" applyFill="1" applyBorder="1" applyAlignment="1">
      <alignment horizontal="left" vertical="top" wrapText="1"/>
    </xf>
    <xf numFmtId="166" fontId="15" fillId="0" borderId="0" xfId="0" applyNumberFormat="1" applyFont="1" applyFill="1" applyAlignment="1">
      <alignment horizontal="center" vertical="center"/>
    </xf>
    <xf numFmtId="169" fontId="8" fillId="2" borderId="1" xfId="0" applyNumberFormat="1" applyFont="1" applyFill="1" applyBorder="1" applyAlignment="1">
      <alignment horizontal="left" vertical="top" wrapText="1"/>
    </xf>
    <xf numFmtId="166" fontId="8" fillId="2" borderId="1" xfId="5" applyNumberFormat="1" applyFont="1" applyFill="1" applyBorder="1" applyAlignment="1">
      <alignment horizontal="center" vertical="top"/>
    </xf>
    <xf numFmtId="166" fontId="8" fillId="2" borderId="7" xfId="1" applyNumberFormat="1" applyFont="1" applyFill="1" applyBorder="1" applyAlignment="1">
      <alignment horizontal="center" vertical="top"/>
    </xf>
    <xf numFmtId="166" fontId="8" fillId="2" borderId="1" xfId="1" applyNumberFormat="1" applyFont="1" applyFill="1" applyBorder="1" applyAlignment="1">
      <alignment horizontal="center" vertical="top"/>
    </xf>
    <xf numFmtId="166" fontId="18" fillId="2" borderId="7" xfId="0" applyNumberFormat="1" applyFont="1" applyFill="1" applyBorder="1" applyAlignment="1">
      <alignment horizontal="center" vertical="top"/>
    </xf>
    <xf numFmtId="166" fontId="18" fillId="2" borderId="4"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1" fontId="24" fillId="2" borderId="1" xfId="3"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6" fontId="10" fillId="2" borderId="1" xfId="0" applyNumberFormat="1" applyFont="1" applyFill="1" applyBorder="1" applyAlignment="1">
      <alignment horizontal="center" vertical="top" wrapText="1"/>
    </xf>
    <xf numFmtId="166" fontId="10" fillId="2" borderId="1" xfId="0" applyNumberFormat="1" applyFont="1" applyFill="1" applyBorder="1" applyAlignment="1">
      <alignment horizontal="center" vertical="top"/>
    </xf>
    <xf numFmtId="166" fontId="10" fillId="6" borderId="1" xfId="0" applyNumberFormat="1" applyFont="1" applyFill="1" applyBorder="1" applyAlignment="1">
      <alignment horizontal="center" vertical="top" wrapText="1"/>
    </xf>
    <xf numFmtId="0" fontId="10" fillId="6" borderId="1" xfId="0" applyFont="1" applyFill="1" applyBorder="1" applyAlignment="1">
      <alignment horizontal="center" vertical="top"/>
    </xf>
    <xf numFmtId="166" fontId="10" fillId="6" borderId="1"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169" fontId="18" fillId="2" borderId="1" xfId="0" applyNumberFormat="1" applyFont="1" applyFill="1" applyBorder="1" applyAlignment="1">
      <alignment horizontal="left" vertical="top" wrapText="1"/>
    </xf>
    <xf numFmtId="0" fontId="10" fillId="2" borderId="1" xfId="0" applyFont="1" applyFill="1" applyBorder="1" applyAlignment="1">
      <alignment horizontal="center" vertical="top" wrapText="1"/>
    </xf>
    <xf numFmtId="0" fontId="2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18" fillId="2" borderId="1" xfId="0" applyNumberFormat="1" applyFont="1" applyFill="1" applyBorder="1" applyAlignment="1">
      <alignment horizontal="center" vertical="top"/>
    </xf>
    <xf numFmtId="49" fontId="18" fillId="2" borderId="1" xfId="0" applyNumberFormat="1" applyFont="1" applyFill="1" applyBorder="1" applyAlignment="1">
      <alignment horizontal="center" vertical="top" wrapText="1"/>
    </xf>
    <xf numFmtId="0" fontId="10" fillId="2" borderId="1" xfId="0" applyFont="1" applyFill="1" applyBorder="1" applyAlignment="1">
      <alignment horizontal="left" vertical="top"/>
    </xf>
    <xf numFmtId="49" fontId="18" fillId="2" borderId="5" xfId="0" applyNumberFormat="1" applyFont="1" applyFill="1" applyBorder="1" applyAlignment="1">
      <alignment horizontal="center" vertical="top"/>
    </xf>
    <xf numFmtId="0" fontId="18" fillId="2" borderId="5" xfId="0" applyFont="1" applyFill="1" applyBorder="1" applyAlignment="1">
      <alignment horizontal="center" vertical="top"/>
    </xf>
    <xf numFmtId="49" fontId="18" fillId="2" borderId="4" xfId="0" applyNumberFormat="1" applyFont="1" applyFill="1" applyBorder="1" applyAlignment="1">
      <alignment horizontal="center" vertical="top" wrapText="1"/>
    </xf>
    <xf numFmtId="49" fontId="10" fillId="6" borderId="1" xfId="0" applyNumberFormat="1" applyFont="1" applyFill="1" applyBorder="1" applyAlignment="1">
      <alignment horizontal="center" vertical="top"/>
    </xf>
    <xf numFmtId="0" fontId="10" fillId="6" borderId="1" xfId="0" applyFont="1" applyFill="1" applyBorder="1" applyAlignment="1">
      <alignment horizontal="center" vertical="top" wrapText="1"/>
    </xf>
    <xf numFmtId="166" fontId="8" fillId="2" borderId="2" xfId="0" applyNumberFormat="1" applyFont="1" applyFill="1" applyBorder="1" applyAlignment="1">
      <alignment horizontal="center" vertical="top"/>
    </xf>
    <xf numFmtId="166" fontId="8" fillId="2" borderId="3" xfId="0" applyNumberFormat="1" applyFont="1" applyFill="1" applyBorder="1" applyAlignment="1">
      <alignment horizontal="center" vertical="top"/>
    </xf>
    <xf numFmtId="166" fontId="8" fillId="2" borderId="4" xfId="0" applyNumberFormat="1" applyFont="1" applyFill="1" applyBorder="1" applyAlignment="1">
      <alignment horizontal="center" vertical="top"/>
    </xf>
    <xf numFmtId="0" fontId="8" fillId="2" borderId="2" xfId="0" applyFont="1" applyFill="1" applyBorder="1" applyAlignment="1">
      <alignment horizontal="left" vertical="top" wrapText="1"/>
    </xf>
    <xf numFmtId="0" fontId="8" fillId="2" borderId="2" xfId="0" applyFont="1" applyFill="1" applyBorder="1" applyAlignment="1">
      <alignment horizontal="center" vertical="top"/>
    </xf>
    <xf numFmtId="49" fontId="8" fillId="2" borderId="1" xfId="0" applyNumberFormat="1" applyFont="1" applyFill="1" applyBorder="1" applyAlignment="1">
      <alignment horizontal="center" vertical="top"/>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top"/>
    </xf>
    <xf numFmtId="0" fontId="8" fillId="2" borderId="1" xfId="0" applyFont="1" applyFill="1" applyBorder="1" applyAlignment="1">
      <alignment horizontal="left" vertical="top" wrapText="1"/>
    </xf>
    <xf numFmtId="166" fontId="18" fillId="2" borderId="1" xfId="0" applyNumberFormat="1" applyFont="1" applyFill="1" applyBorder="1" applyAlignment="1">
      <alignment horizontal="center" vertical="top"/>
    </xf>
    <xf numFmtId="0" fontId="9"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top" wrapText="1"/>
    </xf>
    <xf numFmtId="0" fontId="8" fillId="2" borderId="4" xfId="0" applyFont="1" applyFill="1" applyBorder="1" applyAlignment="1">
      <alignment horizontal="left"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44" fillId="0" borderId="0" xfId="0" applyFont="1"/>
    <xf numFmtId="0" fontId="10" fillId="0" borderId="1" xfId="0" applyFont="1" applyFill="1" applyBorder="1" applyAlignment="1">
      <alignment horizontal="left" vertical="top" wrapText="1"/>
    </xf>
    <xf numFmtId="0" fontId="8" fillId="2" borderId="1" xfId="0" applyFont="1" applyFill="1" applyBorder="1" applyAlignment="1">
      <alignment horizontal="left" vertical="center" wrapText="1"/>
    </xf>
    <xf numFmtId="0" fontId="10" fillId="2" borderId="3" xfId="0" applyFont="1" applyFill="1" applyBorder="1" applyAlignment="1">
      <alignment horizontal="center" vertical="top" wrapText="1"/>
    </xf>
    <xf numFmtId="0" fontId="18" fillId="2" borderId="1" xfId="0" applyFont="1" applyFill="1" applyBorder="1" applyAlignment="1">
      <alignment horizontal="center" vertical="top"/>
    </xf>
    <xf numFmtId="49" fontId="18" fillId="2" borderId="2" xfId="0" applyNumberFormat="1" applyFont="1" applyFill="1" applyBorder="1" applyAlignment="1">
      <alignment horizontal="center" vertical="top" wrapText="1"/>
    </xf>
    <xf numFmtId="4" fontId="15" fillId="0" borderId="0" xfId="0" applyNumberFormat="1" applyFont="1" applyFill="1" applyAlignment="1">
      <alignment horizontal="center" vertical="center"/>
    </xf>
    <xf numFmtId="3" fontId="15" fillId="0" borderId="0" xfId="0" applyNumberFormat="1" applyFont="1" applyFill="1" applyAlignment="1">
      <alignment horizontal="center" vertical="center"/>
    </xf>
    <xf numFmtId="0" fontId="8" fillId="0" borderId="0" xfId="0" applyFont="1" applyFill="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top" wrapText="1"/>
    </xf>
    <xf numFmtId="0" fontId="15" fillId="0" borderId="0" xfId="0" applyFont="1" applyFill="1" applyBorder="1" applyAlignment="1">
      <alignment horizontal="center" vertical="center"/>
    </xf>
    <xf numFmtId="0" fontId="8" fillId="2" borderId="0" xfId="2" applyFont="1" applyFill="1" applyBorder="1" applyAlignment="1">
      <alignment horizontal="center" vertical="top" wrapText="1"/>
    </xf>
    <xf numFmtId="166"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10" fillId="2" borderId="1" xfId="0" applyFont="1" applyFill="1" applyBorder="1" applyAlignment="1">
      <alignment vertical="top" wrapText="1"/>
    </xf>
    <xf numFmtId="0" fontId="8" fillId="0" borderId="1" xfId="0" applyFont="1" applyFill="1" applyBorder="1" applyAlignment="1">
      <alignment horizontal="left" vertical="top" wrapText="1"/>
    </xf>
    <xf numFmtId="0" fontId="9" fillId="0" borderId="1" xfId="0" applyFont="1" applyBorder="1" applyAlignment="1">
      <alignment horizontal="center" vertical="center"/>
    </xf>
    <xf numFmtId="0" fontId="8" fillId="0" borderId="1" xfId="0" applyFont="1" applyBorder="1" applyAlignment="1">
      <alignment horizontal="left" vertical="top" wrapText="1"/>
    </xf>
    <xf numFmtId="0" fontId="9" fillId="0" borderId="1" xfId="0" applyFont="1" applyBorder="1" applyAlignment="1">
      <alignment horizontal="center" vertical="center" wrapText="1"/>
    </xf>
    <xf numFmtId="0" fontId="8"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Border="1" applyAlignment="1">
      <alignment horizontal="center"/>
    </xf>
    <xf numFmtId="0" fontId="8" fillId="0" borderId="0" xfId="0" applyFont="1" applyBorder="1" applyAlignment="1">
      <alignment horizontal="left" vertical="top" wrapText="1"/>
    </xf>
    <xf numFmtId="0" fontId="8" fillId="2" borderId="0" xfId="0" applyFont="1" applyFill="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0" xfId="0" applyFont="1" applyBorder="1"/>
    <xf numFmtId="0" fontId="10" fillId="0" borderId="0" xfId="0" applyFont="1" applyFill="1" applyBorder="1"/>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xf numFmtId="0" fontId="10" fillId="0" borderId="20" xfId="0" applyFont="1" applyFill="1" applyBorder="1" applyAlignment="1">
      <alignment horizontal="center" vertical="center"/>
    </xf>
    <xf numFmtId="0" fontId="10" fillId="0" borderId="18" xfId="0" applyFont="1" applyFill="1" applyBorder="1" applyAlignment="1">
      <alignment horizontal="center" vertical="center"/>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10" fillId="0" borderId="19"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46" fillId="0" borderId="24" xfId="0"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5"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3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40" fillId="0" borderId="0" xfId="0" applyFont="1" applyFill="1" applyBorder="1" applyAlignment="1">
      <alignment horizontal="left" vertical="center" wrapText="1"/>
    </xf>
    <xf numFmtId="0" fontId="46" fillId="0" borderId="23" xfId="0" applyFont="1" applyFill="1" applyBorder="1" applyAlignment="1">
      <alignment horizontal="left" vertical="center" wrapText="1"/>
    </xf>
    <xf numFmtId="0" fontId="20" fillId="0" borderId="37"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10" fillId="0" borderId="32" xfId="0" applyFont="1" applyFill="1" applyBorder="1" applyAlignment="1">
      <alignment horizontal="center" vertical="center"/>
    </xf>
    <xf numFmtId="0" fontId="10" fillId="0" borderId="30" xfId="0" applyFont="1" applyFill="1" applyBorder="1" applyAlignment="1">
      <alignment horizontal="center" vertical="center"/>
    </xf>
    <xf numFmtId="0" fontId="46" fillId="0" borderId="16" xfId="0" applyFont="1" applyFill="1" applyBorder="1" applyAlignment="1">
      <alignment horizontal="left" vertical="center" wrapText="1"/>
    </xf>
    <xf numFmtId="0" fontId="10" fillId="0" borderId="44" xfId="0" applyFont="1" applyFill="1" applyBorder="1" applyAlignment="1">
      <alignment horizontal="center" vertical="center"/>
    </xf>
    <xf numFmtId="0" fontId="46" fillId="0" borderId="45" xfId="0" applyFont="1" applyFill="1" applyBorder="1" applyAlignment="1">
      <alignment horizontal="left" vertical="center" wrapText="1"/>
    </xf>
    <xf numFmtId="0" fontId="20" fillId="0" borderId="16" xfId="0" applyFont="1" applyFill="1" applyBorder="1" applyAlignment="1">
      <alignment vertical="center" wrapText="1"/>
    </xf>
    <xf numFmtId="0" fontId="20" fillId="0" borderId="16" xfId="0" applyFont="1" applyFill="1" applyBorder="1" applyAlignment="1">
      <alignment horizontal="left" vertical="center"/>
    </xf>
    <xf numFmtId="0" fontId="20" fillId="0" borderId="45" xfId="0" applyFont="1" applyFill="1" applyBorder="1" applyAlignment="1">
      <alignment vertical="center"/>
    </xf>
    <xf numFmtId="0" fontId="20" fillId="0" borderId="16" xfId="0" applyFont="1" applyFill="1" applyBorder="1" applyAlignment="1">
      <alignment vertical="center"/>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49" fillId="0" borderId="16" xfId="0" applyFont="1" applyFill="1" applyBorder="1" applyAlignment="1">
      <alignment vertical="center" wrapText="1"/>
    </xf>
    <xf numFmtId="0" fontId="0" fillId="0" borderId="0" xfId="0" applyBorder="1"/>
    <xf numFmtId="0" fontId="9" fillId="0" borderId="28"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6" xfId="0" applyFont="1" applyBorder="1" applyAlignment="1">
      <alignment horizontal="center" vertical="center" wrapText="1"/>
    </xf>
    <xf numFmtId="0" fontId="20" fillId="0" borderId="16" xfId="0" applyFont="1" applyBorder="1" applyAlignment="1">
      <alignment horizontal="center" vertical="center" wrapText="1"/>
    </xf>
    <xf numFmtId="0" fontId="51" fillId="0" borderId="0" xfId="0" applyFont="1" applyAlignment="1">
      <alignment horizontal="center"/>
    </xf>
    <xf numFmtId="0" fontId="20" fillId="0" borderId="32" xfId="0" applyFont="1" applyBorder="1" applyAlignment="1">
      <alignment horizontal="center" vertical="center" wrapText="1"/>
    </xf>
    <xf numFmtId="0" fontId="9" fillId="0" borderId="0" xfId="0" applyFont="1" applyAlignment="1">
      <alignment horizontal="right" wrapText="1"/>
    </xf>
    <xf numFmtId="0" fontId="9" fillId="0" borderId="49" xfId="0" applyFont="1" applyBorder="1" applyAlignment="1">
      <alignment horizontal="center" vertical="center" wrapText="1"/>
    </xf>
    <xf numFmtId="0" fontId="8" fillId="2" borderId="4" xfId="0" applyFont="1" applyFill="1" applyBorder="1" applyAlignment="1">
      <alignment horizontal="left" vertical="top" wrapText="1"/>
    </xf>
    <xf numFmtId="166" fontId="8" fillId="2" borderId="2" xfId="0" applyNumberFormat="1" applyFont="1" applyFill="1" applyBorder="1" applyAlignment="1">
      <alignment horizontal="center" vertical="top"/>
    </xf>
    <xf numFmtId="166" fontId="8" fillId="2" borderId="3" xfId="0" applyNumberFormat="1" applyFont="1" applyFill="1" applyBorder="1" applyAlignment="1">
      <alignment horizontal="center" vertical="top"/>
    </xf>
    <xf numFmtId="0" fontId="8" fillId="2" borderId="4" xfId="0" applyFont="1" applyFill="1" applyBorder="1" applyAlignment="1">
      <alignment horizontal="center" vertical="top" wrapText="1"/>
    </xf>
    <xf numFmtId="166" fontId="8" fillId="2" borderId="2" xfId="0" applyNumberFormat="1" applyFont="1" applyFill="1" applyBorder="1" applyAlignment="1">
      <alignment horizontal="center" vertical="top" wrapText="1"/>
    </xf>
    <xf numFmtId="166" fontId="8" fillId="2" borderId="2" xfId="5" applyNumberFormat="1" applyFont="1" applyFill="1" applyBorder="1" applyAlignment="1">
      <alignment horizontal="center" vertical="top"/>
    </xf>
    <xf numFmtId="0" fontId="10" fillId="2" borderId="2" xfId="0" applyFont="1" applyFill="1" applyBorder="1" applyAlignment="1">
      <alignment horizontal="left" vertical="top" wrapText="1"/>
    </xf>
    <xf numFmtId="49" fontId="8" fillId="2" borderId="2" xfId="0" applyNumberFormat="1" applyFont="1" applyFill="1" applyBorder="1" applyAlignment="1">
      <alignment horizontal="center" vertical="top"/>
    </xf>
    <xf numFmtId="166"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8" fillId="2" borderId="10" xfId="0" applyFont="1" applyFill="1" applyBorder="1" applyAlignment="1">
      <alignment horizontal="left" vertical="top" wrapText="1"/>
    </xf>
    <xf numFmtId="10" fontId="8" fillId="0" borderId="0" xfId="0" applyNumberFormat="1" applyFont="1"/>
    <xf numFmtId="10" fontId="8" fillId="2" borderId="1" xfId="0" applyNumberFormat="1" applyFont="1" applyFill="1" applyBorder="1" applyAlignment="1">
      <alignment horizontal="center" vertical="top"/>
    </xf>
    <xf numFmtId="10" fontId="8" fillId="0" borderId="1" xfId="0" applyNumberFormat="1" applyFont="1" applyBorder="1" applyAlignment="1">
      <alignment horizontal="center" vertical="top"/>
    </xf>
    <xf numFmtId="1" fontId="9" fillId="0" borderId="1" xfId="0" applyNumberFormat="1" applyFont="1" applyBorder="1" applyAlignment="1">
      <alignment horizontal="center" vertical="center"/>
    </xf>
    <xf numFmtId="166" fontId="11" fillId="0" borderId="28" xfId="0" applyNumberFormat="1" applyFont="1" applyFill="1" applyBorder="1" applyAlignment="1">
      <alignment horizontal="center" vertical="center"/>
    </xf>
    <xf numFmtId="166" fontId="11" fillId="0" borderId="29" xfId="0" applyNumberFormat="1" applyFont="1" applyFill="1" applyBorder="1" applyAlignment="1">
      <alignment horizontal="center" vertical="center"/>
    </xf>
    <xf numFmtId="166" fontId="11" fillId="0" borderId="25" xfId="0" applyNumberFormat="1" applyFont="1" applyFill="1" applyBorder="1" applyAlignment="1">
      <alignment horizontal="center" vertical="center"/>
    </xf>
    <xf numFmtId="166" fontId="11" fillId="0" borderId="26" xfId="0" applyNumberFormat="1" applyFont="1" applyFill="1" applyBorder="1" applyAlignment="1">
      <alignment horizontal="center" vertical="center"/>
    </xf>
    <xf numFmtId="0" fontId="11" fillId="0" borderId="12" xfId="0" applyFont="1" applyFill="1" applyBorder="1" applyAlignment="1">
      <alignment horizontal="center" vertical="center"/>
    </xf>
    <xf numFmtId="0" fontId="11" fillId="0" borderId="3" xfId="0" applyFont="1" applyFill="1" applyBorder="1" applyAlignment="1">
      <alignment horizontal="center" vertical="center"/>
    </xf>
    <xf numFmtId="10" fontId="11" fillId="0" borderId="43" xfId="0" applyNumberFormat="1" applyFont="1" applyFill="1" applyBorder="1" applyAlignment="1">
      <alignment horizontal="center" vertical="center"/>
    </xf>
    <xf numFmtId="166" fontId="10" fillId="0" borderId="28" xfId="0" applyNumberFormat="1" applyFont="1" applyFill="1" applyBorder="1" applyAlignment="1">
      <alignment horizontal="center" vertical="center"/>
    </xf>
    <xf numFmtId="166" fontId="44" fillId="0" borderId="29" xfId="0" applyNumberFormat="1" applyFont="1" applyBorder="1" applyAlignment="1">
      <alignment horizontal="center" vertical="center"/>
    </xf>
    <xf numFmtId="166" fontId="44" fillId="0" borderId="30" xfId="0" applyNumberFormat="1" applyFont="1" applyBorder="1" applyAlignment="1">
      <alignment horizontal="center" vertical="center"/>
    </xf>
    <xf numFmtId="166" fontId="52" fillId="0" borderId="29" xfId="0" applyNumberFormat="1" applyFont="1" applyBorder="1" applyAlignment="1">
      <alignment horizontal="center" vertical="center"/>
    </xf>
    <xf numFmtId="166" fontId="52" fillId="0" borderId="30" xfId="0" applyNumberFormat="1" applyFont="1" applyBorder="1" applyAlignment="1">
      <alignment horizontal="center" vertical="center"/>
    </xf>
    <xf numFmtId="10" fontId="10" fillId="0" borderId="36" xfId="0" applyNumberFormat="1" applyFont="1" applyFill="1" applyBorder="1" applyAlignment="1">
      <alignment horizontal="center" vertical="center"/>
    </xf>
    <xf numFmtId="167" fontId="10" fillId="0" borderId="23" xfId="0" applyNumberFormat="1" applyFont="1" applyFill="1" applyBorder="1" applyAlignment="1">
      <alignment horizontal="center" vertical="center"/>
    </xf>
    <xf numFmtId="167" fontId="10" fillId="0" borderId="24" xfId="0" applyNumberFormat="1" applyFont="1" applyFill="1" applyBorder="1" applyAlignment="1">
      <alignment horizontal="center" vertical="center"/>
    </xf>
    <xf numFmtId="167" fontId="20" fillId="0" borderId="22" xfId="0" applyNumberFormat="1" applyFont="1" applyFill="1" applyBorder="1" applyAlignment="1">
      <alignment horizontal="center" vertical="center"/>
    </xf>
    <xf numFmtId="10" fontId="20" fillId="0" borderId="22" xfId="0" applyNumberFormat="1" applyFont="1" applyFill="1" applyBorder="1" applyAlignment="1">
      <alignment horizontal="center" vertical="center"/>
    </xf>
    <xf numFmtId="167" fontId="10" fillId="0" borderId="21" xfId="0" applyNumberFormat="1" applyFont="1" applyFill="1" applyBorder="1" applyAlignment="1">
      <alignment horizontal="center" vertical="center"/>
    </xf>
    <xf numFmtId="167" fontId="10" fillId="0" borderId="39" xfId="0" applyNumberFormat="1" applyFont="1" applyFill="1" applyBorder="1" applyAlignment="1">
      <alignment horizontal="center" vertical="center"/>
    </xf>
    <xf numFmtId="10" fontId="10" fillId="0" borderId="21" xfId="0" applyNumberFormat="1" applyFont="1" applyFill="1" applyBorder="1" applyAlignment="1">
      <alignment horizontal="center" vertical="center"/>
    </xf>
    <xf numFmtId="10" fontId="10" fillId="0" borderId="24" xfId="0" applyNumberFormat="1" applyFont="1" applyFill="1" applyBorder="1" applyAlignment="1">
      <alignment horizontal="center" vertical="center"/>
    </xf>
    <xf numFmtId="10" fontId="10" fillId="0" borderId="39" xfId="0" applyNumberFormat="1" applyFont="1" applyFill="1" applyBorder="1" applyAlignment="1">
      <alignment horizontal="center" vertical="center"/>
    </xf>
    <xf numFmtId="10" fontId="20" fillId="0" borderId="29" xfId="0" applyNumberFormat="1" applyFont="1" applyFill="1" applyBorder="1" applyAlignment="1">
      <alignment horizontal="center" vertical="center"/>
    </xf>
    <xf numFmtId="10" fontId="10" fillId="0" borderId="29" xfId="0" applyNumberFormat="1" applyFont="1" applyFill="1" applyBorder="1" applyAlignment="1">
      <alignment horizontal="center" vertical="center"/>
    </xf>
    <xf numFmtId="10" fontId="10" fillId="0" borderId="26" xfId="0" applyNumberFormat="1" applyFont="1" applyFill="1" applyBorder="1" applyAlignment="1">
      <alignment horizontal="center" vertical="center"/>
    </xf>
    <xf numFmtId="166" fontId="20" fillId="0" borderId="28" xfId="0" applyNumberFormat="1" applyFont="1" applyFill="1" applyBorder="1" applyAlignment="1">
      <alignment horizontal="center" vertical="center"/>
    </xf>
    <xf numFmtId="166" fontId="20" fillId="0" borderId="29" xfId="0" applyNumberFormat="1" applyFont="1" applyFill="1" applyBorder="1" applyAlignment="1">
      <alignment horizontal="center" vertical="center"/>
    </xf>
    <xf numFmtId="166" fontId="10" fillId="0" borderId="29" xfId="0" applyNumberFormat="1" applyFont="1" applyFill="1" applyBorder="1" applyAlignment="1">
      <alignment horizontal="center" vertical="center"/>
    </xf>
    <xf numFmtId="166" fontId="10" fillId="0" borderId="25" xfId="0" applyNumberFormat="1" applyFont="1" applyFill="1" applyBorder="1" applyAlignment="1">
      <alignment horizontal="center" vertical="center"/>
    </xf>
    <xf numFmtId="166" fontId="10" fillId="0" borderId="26" xfId="0" applyNumberFormat="1" applyFont="1" applyFill="1" applyBorder="1" applyAlignment="1">
      <alignment horizontal="center" vertical="center"/>
    </xf>
    <xf numFmtId="10" fontId="11" fillId="0" borderId="30" xfId="0" applyNumberFormat="1" applyFont="1" applyFill="1" applyBorder="1" applyAlignment="1">
      <alignment horizontal="center" vertical="center"/>
    </xf>
    <xf numFmtId="10" fontId="11" fillId="0" borderId="27" xfId="0" applyNumberFormat="1" applyFont="1" applyFill="1" applyBorder="1" applyAlignment="1">
      <alignment horizontal="center" vertical="center"/>
    </xf>
    <xf numFmtId="10" fontId="11" fillId="0" borderId="49" xfId="0" applyNumberFormat="1" applyFont="1" applyFill="1" applyBorder="1" applyAlignment="1">
      <alignment horizontal="center" vertical="center"/>
    </xf>
    <xf numFmtId="10" fontId="11" fillId="0" borderId="53" xfId="0" applyNumberFormat="1" applyFont="1" applyFill="1" applyBorder="1" applyAlignment="1">
      <alignment horizontal="center" vertical="center"/>
    </xf>
    <xf numFmtId="0" fontId="10" fillId="0" borderId="49" xfId="0" applyFont="1" applyFill="1" applyBorder="1" applyAlignment="1">
      <alignment horizontal="center" vertical="center"/>
    </xf>
    <xf numFmtId="0" fontId="10" fillId="0" borderId="53" xfId="0" applyFont="1" applyFill="1" applyBorder="1" applyAlignment="1">
      <alignment horizontal="center" vertical="center"/>
    </xf>
    <xf numFmtId="166" fontId="0" fillId="0" borderId="0" xfId="0" applyNumberFormat="1"/>
    <xf numFmtId="166" fontId="10" fillId="0"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xf>
    <xf numFmtId="166" fontId="46" fillId="0" borderId="28" xfId="0" applyNumberFormat="1" applyFont="1" applyFill="1" applyBorder="1" applyAlignment="1">
      <alignment horizontal="center" vertical="center"/>
    </xf>
    <xf numFmtId="166" fontId="46" fillId="0" borderId="29" xfId="0" applyNumberFormat="1" applyFont="1" applyFill="1" applyBorder="1" applyAlignment="1">
      <alignment horizontal="center" vertical="center"/>
    </xf>
    <xf numFmtId="10" fontId="46" fillId="0" borderId="30" xfId="0" applyNumberFormat="1" applyFont="1" applyFill="1" applyBorder="1" applyAlignment="1">
      <alignment horizontal="center" vertical="center"/>
    </xf>
    <xf numFmtId="166" fontId="46" fillId="0" borderId="50" xfId="0" applyNumberFormat="1" applyFont="1" applyFill="1" applyBorder="1" applyAlignment="1">
      <alignment horizontal="center" vertical="center"/>
    </xf>
    <xf numFmtId="166" fontId="46" fillId="0" borderId="51" xfId="0" applyNumberFormat="1" applyFont="1" applyFill="1" applyBorder="1" applyAlignment="1">
      <alignment horizontal="center" vertical="center"/>
    </xf>
    <xf numFmtId="10" fontId="46" fillId="0" borderId="52" xfId="0" applyNumberFormat="1" applyFont="1" applyFill="1" applyBorder="1" applyAlignment="1">
      <alignment horizontal="center" vertical="center"/>
    </xf>
    <xf numFmtId="166" fontId="53" fillId="0" borderId="28" xfId="0" applyNumberFormat="1" applyFont="1" applyFill="1" applyBorder="1" applyAlignment="1">
      <alignment horizontal="center" vertical="center"/>
    </xf>
    <xf numFmtId="166" fontId="11" fillId="0" borderId="0" xfId="0" applyNumberFormat="1" applyFont="1" applyFill="1" applyBorder="1" applyAlignment="1">
      <alignment horizontal="center" vertical="center"/>
    </xf>
    <xf numFmtId="166" fontId="46" fillId="0" borderId="0" xfId="0" applyNumberFormat="1" applyFont="1" applyFill="1" applyBorder="1" applyAlignment="1">
      <alignment horizontal="center" vertical="center"/>
    </xf>
    <xf numFmtId="166" fontId="0" fillId="0" borderId="0" xfId="0" applyNumberFormat="1" applyBorder="1"/>
    <xf numFmtId="167" fontId="10" fillId="0" borderId="22" xfId="0" applyNumberFormat="1" applyFont="1" applyFill="1" applyBorder="1" applyAlignment="1">
      <alignment horizontal="center" vertical="center"/>
    </xf>
    <xf numFmtId="10" fontId="10" fillId="0" borderId="23" xfId="0" applyNumberFormat="1" applyFont="1" applyFill="1" applyBorder="1" applyAlignment="1">
      <alignment horizontal="center" vertical="center"/>
    </xf>
    <xf numFmtId="10" fontId="10" fillId="0" borderId="45" xfId="0" applyNumberFormat="1" applyFont="1" applyFill="1" applyBorder="1" applyAlignment="1">
      <alignment horizontal="center" vertical="center"/>
    </xf>
    <xf numFmtId="0" fontId="8" fillId="2" borderId="8" xfId="0" applyFont="1" applyFill="1" applyBorder="1" applyAlignment="1">
      <alignment horizontal="center" vertical="top"/>
    </xf>
    <xf numFmtId="0" fontId="18" fillId="0" borderId="1" xfId="0" applyFont="1" applyFill="1" applyBorder="1" applyAlignment="1">
      <alignment horizontal="left" vertical="top" wrapText="1"/>
    </xf>
    <xf numFmtId="0" fontId="18" fillId="0" borderId="4" xfId="0"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8" fillId="2" borderId="1" xfId="0" applyFont="1" applyFill="1" applyBorder="1" applyAlignment="1">
      <alignment vertical="top"/>
    </xf>
    <xf numFmtId="2" fontId="8" fillId="2" borderId="1" xfId="5" applyNumberFormat="1" applyFont="1" applyFill="1" applyBorder="1" applyAlignment="1">
      <alignment horizontal="center" vertical="top"/>
    </xf>
    <xf numFmtId="4" fontId="24" fillId="0" borderId="1" xfId="3" applyNumberFormat="1" applyFont="1" applyFill="1" applyBorder="1" applyAlignment="1">
      <alignment horizontal="left" vertical="top" wrapText="1"/>
    </xf>
    <xf numFmtId="0" fontId="15" fillId="0" borderId="0" xfId="0" applyFont="1" applyFill="1" applyAlignment="1">
      <alignment horizontal="center" vertical="center"/>
    </xf>
    <xf numFmtId="0" fontId="8" fillId="0" borderId="1" xfId="0" applyFont="1" applyFill="1" applyBorder="1" applyAlignment="1">
      <alignment horizontal="left" vertical="top"/>
    </xf>
    <xf numFmtId="0" fontId="8"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49" fontId="8" fillId="2" borderId="1" xfId="0" applyNumberFormat="1"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xf>
    <xf numFmtId="166" fontId="18" fillId="2" borderId="2" xfId="0" applyNumberFormat="1" applyFont="1" applyFill="1" applyBorder="1" applyAlignment="1">
      <alignment horizontal="center" vertical="top"/>
    </xf>
    <xf numFmtId="0" fontId="8" fillId="0" borderId="2" xfId="0" applyFont="1" applyFill="1" applyBorder="1" applyAlignment="1">
      <alignment horizontal="left" vertical="top" wrapText="1"/>
    </xf>
    <xf numFmtId="0" fontId="8" fillId="0" borderId="10" xfId="0" applyFont="1" applyFill="1" applyBorder="1" applyAlignment="1">
      <alignment horizontal="left" vertical="top" wrapText="1"/>
    </xf>
    <xf numFmtId="166" fontId="8" fillId="0" borderId="1" xfId="5" applyNumberFormat="1" applyFont="1" applyFill="1" applyBorder="1" applyAlignment="1">
      <alignment horizontal="center" vertical="top"/>
    </xf>
    <xf numFmtId="0" fontId="8" fillId="2" borderId="2" xfId="0" applyFont="1" applyFill="1" applyBorder="1" applyAlignment="1">
      <alignment horizontal="left" vertical="top" wrapText="1"/>
    </xf>
    <xf numFmtId="49" fontId="18" fillId="2" borderId="2" xfId="0" applyNumberFormat="1" applyFont="1" applyFill="1" applyBorder="1" applyAlignment="1">
      <alignment horizontal="center" vertical="top"/>
    </xf>
    <xf numFmtId="0" fontId="18" fillId="2" borderId="2" xfId="0" applyFont="1" applyFill="1" applyBorder="1" applyAlignment="1">
      <alignment horizontal="left" vertical="top" wrapText="1"/>
    </xf>
    <xf numFmtId="166" fontId="8" fillId="2" borderId="2" xfId="0" applyNumberFormat="1" applyFont="1" applyFill="1" applyBorder="1" applyAlignment="1">
      <alignment horizontal="center" vertical="top" wrapText="1"/>
    </xf>
    <xf numFmtId="166" fontId="8" fillId="2" borderId="1" xfId="0" applyNumberFormat="1" applyFont="1" applyFill="1" applyBorder="1" applyAlignment="1">
      <alignment horizontal="center" vertical="top"/>
    </xf>
    <xf numFmtId="166" fontId="8" fillId="2" borderId="3" xfId="0" applyNumberFormat="1" applyFont="1" applyFill="1" applyBorder="1" applyAlignment="1">
      <alignment horizontal="center" vertical="top" wrapText="1"/>
    </xf>
    <xf numFmtId="166" fontId="8" fillId="2" borderId="4" xfId="0" applyNumberFormat="1" applyFont="1" applyFill="1" applyBorder="1" applyAlignment="1">
      <alignment horizontal="center" vertical="top" wrapText="1"/>
    </xf>
    <xf numFmtId="166"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18"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166" fontId="18" fillId="2" borderId="1" xfId="0" applyNumberFormat="1" applyFont="1" applyFill="1" applyBorder="1" applyAlignment="1">
      <alignment horizontal="center" vertical="top" wrapText="1"/>
    </xf>
    <xf numFmtId="0" fontId="10" fillId="0" borderId="2" xfId="0" applyFont="1" applyFill="1" applyBorder="1" applyAlignment="1">
      <alignment horizontal="left" vertical="top" wrapText="1"/>
    </xf>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wrapText="1"/>
    </xf>
    <xf numFmtId="14" fontId="18"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166" fontId="8" fillId="2" borderId="1" xfId="0" applyNumberFormat="1" applyFont="1" applyFill="1" applyBorder="1" applyAlignment="1">
      <alignment horizontal="center" vertical="top"/>
    </xf>
    <xf numFmtId="0" fontId="8" fillId="2" borderId="1" xfId="0" applyFont="1" applyFill="1" applyBorder="1" applyAlignment="1">
      <alignment horizontal="left" vertical="top" wrapText="1"/>
    </xf>
    <xf numFmtId="0" fontId="8" fillId="0" borderId="1" xfId="0" applyFont="1" applyFill="1" applyBorder="1" applyAlignment="1">
      <alignment horizontal="center" vertical="top"/>
    </xf>
    <xf numFmtId="0" fontId="9" fillId="2" borderId="1" xfId="0" applyFont="1" applyFill="1" applyBorder="1" applyAlignment="1">
      <alignment horizontal="center" vertical="top"/>
    </xf>
    <xf numFmtId="0" fontId="9" fillId="2" borderId="1" xfId="0" applyFont="1" applyFill="1" applyBorder="1" applyAlignment="1">
      <alignment horizontal="left" vertical="top" wrapText="1"/>
    </xf>
    <xf numFmtId="49" fontId="54" fillId="2" borderId="2" xfId="0" applyNumberFormat="1" applyFont="1" applyFill="1" applyBorder="1" applyAlignment="1">
      <alignment horizontal="center" vertical="top"/>
    </xf>
    <xf numFmtId="0" fontId="9" fillId="2" borderId="1" xfId="0" applyFont="1" applyFill="1" applyBorder="1" applyAlignment="1">
      <alignment horizontal="center" vertical="top" wrapText="1"/>
    </xf>
    <xf numFmtId="166" fontId="9" fillId="2" borderId="1"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66" fontId="54" fillId="2" borderId="1" xfId="0" applyNumberFormat="1" applyFont="1" applyFill="1" applyBorder="1" applyAlignment="1">
      <alignment horizontal="center" vertical="top" wrapText="1"/>
    </xf>
    <xf numFmtId="0" fontId="18" fillId="0" borderId="1" xfId="0" applyFont="1" applyFill="1" applyBorder="1" applyAlignment="1">
      <alignment vertical="top" wrapText="1"/>
    </xf>
    <xf numFmtId="0" fontId="9" fillId="2" borderId="1" xfId="0" applyFont="1" applyFill="1" applyBorder="1" applyAlignment="1">
      <alignment horizontal="left" vertical="top"/>
    </xf>
    <xf numFmtId="166" fontId="9" fillId="2" borderId="5"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2" fontId="8" fillId="2" borderId="1" xfId="0" applyNumberFormat="1" applyFont="1" applyFill="1" applyBorder="1" applyAlignment="1">
      <alignment horizontal="center" vertical="top" wrapText="1"/>
    </xf>
    <xf numFmtId="16" fontId="9" fillId="2" borderId="1" xfId="0" applyNumberFormat="1" applyFont="1" applyFill="1" applyBorder="1" applyAlignment="1">
      <alignment horizontal="center" vertical="top" wrapText="1"/>
    </xf>
    <xf numFmtId="167" fontId="54" fillId="2" borderId="1" xfId="0" applyNumberFormat="1" applyFont="1" applyFill="1" applyBorder="1" applyAlignment="1">
      <alignment horizontal="left" vertical="top" wrapText="1"/>
    </xf>
    <xf numFmtId="0" fontId="8" fillId="2" borderId="4" xfId="0" applyFont="1" applyFill="1" applyBorder="1" applyAlignment="1">
      <alignment horizontal="center" vertical="top"/>
    </xf>
    <xf numFmtId="0" fontId="8" fillId="2" borderId="1" xfId="0" applyFont="1" applyFill="1" applyBorder="1" applyAlignment="1">
      <alignment horizontal="center" vertical="top"/>
    </xf>
    <xf numFmtId="166" fontId="8" fillId="2" borderId="1" xfId="0" applyNumberFormat="1" applyFont="1" applyFill="1" applyBorder="1" applyAlignment="1">
      <alignment horizontal="center" vertical="top"/>
    </xf>
    <xf numFmtId="0" fontId="18"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0" fillId="0" borderId="21" xfId="0" applyFont="1" applyFill="1" applyBorder="1" applyAlignment="1">
      <alignment horizontal="left" vertical="center"/>
    </xf>
    <xf numFmtId="0" fontId="10" fillId="0" borderId="23" xfId="0" applyFont="1" applyFill="1" applyBorder="1" applyAlignment="1">
      <alignment horizontal="left" vertical="center" wrapText="1"/>
    </xf>
    <xf numFmtId="10" fontId="10" fillId="0" borderId="46" xfId="0" applyNumberFormat="1" applyFont="1" applyFill="1" applyBorder="1" applyAlignment="1">
      <alignment horizontal="center" vertical="center"/>
    </xf>
    <xf numFmtId="0" fontId="20" fillId="0" borderId="16" xfId="0" applyFont="1" applyFill="1" applyBorder="1" applyAlignment="1">
      <alignment horizontal="left" vertical="center" wrapText="1"/>
    </xf>
    <xf numFmtId="167" fontId="20" fillId="0" borderId="16" xfId="0" applyNumberFormat="1" applyFont="1" applyFill="1" applyBorder="1" applyAlignment="1">
      <alignment horizontal="center" vertical="center"/>
    </xf>
    <xf numFmtId="10" fontId="20" fillId="0" borderId="37" xfId="0" applyNumberFormat="1" applyFont="1" applyFill="1" applyBorder="1" applyAlignment="1">
      <alignment horizontal="center" vertical="center"/>
    </xf>
    <xf numFmtId="0" fontId="8" fillId="0" borderId="16" xfId="0" applyFont="1" applyBorder="1" applyAlignment="1">
      <alignment horizontal="left" vertical="center"/>
    </xf>
    <xf numFmtId="10" fontId="10" fillId="0" borderId="34" xfId="0" applyNumberFormat="1" applyFont="1" applyFill="1" applyBorder="1" applyAlignment="1">
      <alignment horizontal="center" vertical="center"/>
    </xf>
    <xf numFmtId="167" fontId="8" fillId="0" borderId="16" xfId="0" applyNumberFormat="1" applyFont="1" applyBorder="1" applyAlignment="1">
      <alignment horizontal="center" vertical="center"/>
    </xf>
    <xf numFmtId="10" fontId="8" fillId="0" borderId="16" xfId="0" applyNumberFormat="1" applyFont="1" applyBorder="1" applyAlignment="1">
      <alignment horizontal="center" vertical="center"/>
    </xf>
    <xf numFmtId="167" fontId="9" fillId="0" borderId="16" xfId="0" applyNumberFormat="1" applyFont="1" applyBorder="1" applyAlignment="1">
      <alignment horizontal="center" vertical="center"/>
    </xf>
    <xf numFmtId="10" fontId="9" fillId="0" borderId="48" xfId="0" applyNumberFormat="1" applyFont="1" applyBorder="1" applyAlignment="1">
      <alignment horizontal="center" vertical="center"/>
    </xf>
    <xf numFmtId="0" fontId="0" fillId="0" borderId="4" xfId="0" applyBorder="1" applyAlignment="1">
      <alignment horizontal="center" vertical="top"/>
    </xf>
    <xf numFmtId="166" fontId="8" fillId="2" borderId="2" xfId="5" applyNumberFormat="1" applyFont="1" applyFill="1" applyBorder="1" applyAlignment="1">
      <alignment horizontal="center" vertical="top"/>
    </xf>
    <xf numFmtId="166" fontId="8" fillId="2" borderId="4" xfId="5" applyNumberFormat="1" applyFont="1" applyFill="1" applyBorder="1" applyAlignment="1">
      <alignment horizontal="center" vertical="top"/>
    </xf>
    <xf numFmtId="1" fontId="8" fillId="2" borderId="2" xfId="0" applyNumberFormat="1" applyFont="1" applyFill="1" applyBorder="1" applyAlignment="1">
      <alignment horizontal="center" vertical="top"/>
    </xf>
    <xf numFmtId="167" fontId="8" fillId="2" borderId="1" xfId="0" applyNumberFormat="1" applyFont="1" applyFill="1" applyBorder="1" applyAlignment="1">
      <alignment horizontal="center" vertical="top"/>
    </xf>
    <xf numFmtId="10" fontId="18" fillId="2" borderId="1" xfId="0" applyNumberFormat="1" applyFont="1" applyFill="1" applyBorder="1" applyAlignment="1">
      <alignment horizontal="center" vertical="top"/>
    </xf>
    <xf numFmtId="0"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xf>
    <xf numFmtId="0" fontId="8" fillId="0" borderId="0" xfId="0" applyFont="1" applyFill="1"/>
    <xf numFmtId="0" fontId="9" fillId="0" borderId="1" xfId="0" applyFont="1" applyFill="1" applyBorder="1" applyAlignment="1">
      <alignment horizontal="center" vertical="center"/>
    </xf>
    <xf numFmtId="0" fontId="8" fillId="0" borderId="1" xfId="0" applyFont="1" applyFill="1" applyBorder="1"/>
    <xf numFmtId="166" fontId="54" fillId="0" borderId="1" xfId="0" applyNumberFormat="1" applyFont="1" applyFill="1" applyBorder="1" applyAlignment="1">
      <alignment horizontal="center" vertical="top"/>
    </xf>
    <xf numFmtId="166" fontId="54" fillId="0" borderId="1" xfId="0" applyNumberFormat="1" applyFont="1" applyFill="1" applyBorder="1" applyAlignment="1">
      <alignment horizontal="center" vertical="top" wrapText="1"/>
    </xf>
    <xf numFmtId="166" fontId="18" fillId="0" borderId="1" xfId="0" applyNumberFormat="1" applyFont="1" applyFill="1" applyBorder="1" applyAlignment="1">
      <alignment horizontal="center" vertical="top" wrapText="1"/>
    </xf>
    <xf numFmtId="166" fontId="8" fillId="0" borderId="1" xfId="0" applyNumberFormat="1" applyFont="1" applyFill="1" applyBorder="1" applyAlignment="1">
      <alignment horizontal="center" vertical="top" wrapText="1"/>
    </xf>
    <xf numFmtId="166" fontId="8" fillId="0" borderId="1" xfId="0" applyNumberFormat="1" applyFont="1" applyFill="1" applyBorder="1" applyAlignment="1">
      <alignment horizontal="center" vertical="top"/>
    </xf>
    <xf numFmtId="166" fontId="9" fillId="0" borderId="1" xfId="0" applyNumberFormat="1" applyFont="1" applyFill="1" applyBorder="1" applyAlignment="1">
      <alignment horizontal="center" vertical="top"/>
    </xf>
    <xf numFmtId="0" fontId="8" fillId="0" borderId="1" xfId="0" applyFont="1" applyFill="1" applyBorder="1" applyAlignment="1">
      <alignment horizontal="left" vertical="top" wrapText="1"/>
    </xf>
    <xf numFmtId="0" fontId="20" fillId="0" borderId="0" xfId="0" applyFont="1" applyFill="1" applyBorder="1" applyAlignment="1">
      <alignment horizontal="left" vertical="center"/>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2" borderId="1" xfId="0" applyFont="1" applyFill="1" applyBorder="1" applyAlignment="1">
      <alignment horizontal="left" vertical="top" wrapText="1"/>
    </xf>
    <xf numFmtId="0" fontId="15" fillId="2"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xf>
    <xf numFmtId="0" fontId="8" fillId="2" borderId="1" xfId="0" applyFont="1" applyFill="1" applyBorder="1" applyAlignment="1">
      <alignment horizontal="left" vertical="top" wrapText="1"/>
    </xf>
    <xf numFmtId="4" fontId="10" fillId="0" borderId="2" xfId="0" applyNumberFormat="1" applyFont="1" applyFill="1" applyBorder="1" applyAlignment="1">
      <alignment horizontal="center" vertical="top"/>
    </xf>
    <xf numFmtId="4" fontId="10" fillId="0" borderId="0" xfId="0" applyNumberFormat="1" applyFont="1" applyFill="1" applyBorder="1" applyAlignment="1">
      <alignment horizontal="center" vertical="top"/>
    </xf>
    <xf numFmtId="4" fontId="10" fillId="0" borderId="9" xfId="0" applyNumberFormat="1" applyFont="1" applyFill="1" applyBorder="1" applyAlignment="1">
      <alignment horizontal="center" vertical="top"/>
    </xf>
    <xf numFmtId="4" fontId="10" fillId="0" borderId="3" xfId="0" applyNumberFormat="1" applyFont="1" applyFill="1" applyBorder="1" applyAlignment="1">
      <alignment horizontal="center" vertical="top"/>
    </xf>
    <xf numFmtId="4" fontId="10" fillId="0" borderId="4" xfId="0" applyNumberFormat="1" applyFont="1" applyFill="1" applyBorder="1" applyAlignment="1">
      <alignment horizontal="center" vertical="top"/>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166" fontId="10" fillId="0" borderId="2" xfId="0" applyNumberFormat="1" applyFont="1" applyFill="1" applyBorder="1" applyAlignment="1">
      <alignment horizontal="center" vertical="top"/>
    </xf>
    <xf numFmtId="0" fontId="10" fillId="0" borderId="1" xfId="0" applyFont="1" applyFill="1" applyBorder="1" applyAlignment="1">
      <alignment horizontal="center" vertical="top"/>
    </xf>
    <xf numFmtId="3" fontId="10" fillId="0" borderId="1" xfId="0" applyNumberFormat="1" applyFont="1" applyFill="1" applyBorder="1" applyAlignment="1">
      <alignment horizontal="center" vertical="top"/>
    </xf>
    <xf numFmtId="166" fontId="10" fillId="0" borderId="1" xfId="0" applyNumberFormat="1" applyFont="1" applyFill="1" applyBorder="1" applyAlignment="1">
      <alignment horizontal="center" vertical="top"/>
    </xf>
    <xf numFmtId="0" fontId="10" fillId="0" borderId="2" xfId="0" applyFont="1" applyFill="1" applyBorder="1" applyAlignment="1">
      <alignment horizontal="left" vertical="top"/>
    </xf>
    <xf numFmtId="0" fontId="10" fillId="0" borderId="3"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4" xfId="0" applyFont="1" applyFill="1" applyBorder="1" applyAlignment="1">
      <alignment horizontal="left" vertical="top" wrapText="1"/>
    </xf>
    <xf numFmtId="3" fontId="10" fillId="0" borderId="4" xfId="0" applyNumberFormat="1" applyFont="1" applyFill="1" applyBorder="1" applyAlignment="1">
      <alignment horizontal="center" vertical="top"/>
    </xf>
    <xf numFmtId="49" fontId="10" fillId="0" borderId="2" xfId="0" applyNumberFormat="1" applyFont="1" applyFill="1" applyBorder="1" applyAlignment="1">
      <alignment horizontal="center" vertical="top" wrapText="1"/>
    </xf>
    <xf numFmtId="49" fontId="8" fillId="0" borderId="9" xfId="0" applyNumberFormat="1" applyFont="1" applyFill="1" applyBorder="1" applyAlignment="1">
      <alignment horizontal="center" vertical="top"/>
    </xf>
    <xf numFmtId="0" fontId="8" fillId="0" borderId="13" xfId="0" applyFont="1" applyFill="1" applyBorder="1" applyAlignment="1">
      <alignment horizontal="left" vertical="top" wrapText="1"/>
    </xf>
    <xf numFmtId="0" fontId="10" fillId="0" borderId="4" xfId="0" applyFont="1" applyFill="1" applyBorder="1" applyAlignment="1">
      <alignment horizontal="center" vertical="top"/>
    </xf>
    <xf numFmtId="49" fontId="10" fillId="0" borderId="2" xfId="0" applyNumberFormat="1" applyFont="1" applyFill="1" applyBorder="1" applyAlignment="1">
      <alignment horizontal="center" vertical="top"/>
    </xf>
    <xf numFmtId="49" fontId="10" fillId="0" borderId="9" xfId="0" applyNumberFormat="1" applyFont="1" applyFill="1" applyBorder="1" applyAlignment="1">
      <alignment horizontal="center" vertical="top"/>
    </xf>
    <xf numFmtId="0" fontId="8" fillId="0" borderId="9" xfId="0" applyFont="1" applyFill="1" applyBorder="1" applyAlignment="1">
      <alignment horizontal="center" vertical="top" wrapText="1"/>
    </xf>
    <xf numFmtId="0" fontId="20" fillId="0" borderId="10" xfId="0" applyFont="1" applyFill="1" applyBorder="1" applyAlignment="1">
      <alignment horizontal="left" vertical="top"/>
    </xf>
    <xf numFmtId="0" fontId="18" fillId="0" borderId="7" xfId="0" applyFont="1" applyFill="1" applyBorder="1" applyAlignment="1">
      <alignment horizontal="left" vertical="top" wrapText="1"/>
    </xf>
    <xf numFmtId="166" fontId="10" fillId="0" borderId="8" xfId="0" applyNumberFormat="1" applyFont="1" applyFill="1" applyBorder="1" applyAlignment="1">
      <alignment horizontal="center" vertical="top"/>
    </xf>
    <xf numFmtId="0" fontId="20" fillId="0" borderId="2" xfId="0" applyFont="1" applyFill="1" applyBorder="1" applyAlignment="1">
      <alignment horizontal="left" vertical="top"/>
    </xf>
    <xf numFmtId="49" fontId="10" fillId="0" borderId="3" xfId="0" applyNumberFormat="1" applyFont="1" applyFill="1" applyBorder="1" applyAlignment="1">
      <alignment horizontal="center" vertical="top"/>
    </xf>
    <xf numFmtId="0" fontId="20" fillId="0" borderId="3" xfId="0" applyFont="1" applyFill="1" applyBorder="1" applyAlignment="1">
      <alignment horizontal="left" vertical="top"/>
    </xf>
    <xf numFmtId="0" fontId="20" fillId="0" borderId="0" xfId="0" applyFont="1" applyFill="1" applyBorder="1" applyAlignment="1">
      <alignment horizontal="center" vertical="top"/>
    </xf>
    <xf numFmtId="0" fontId="20" fillId="0" borderId="3" xfId="0" applyFont="1" applyFill="1" applyBorder="1" applyAlignment="1">
      <alignment horizontal="center" vertical="top"/>
    </xf>
    <xf numFmtId="167" fontId="20" fillId="0" borderId="0" xfId="0" applyNumberFormat="1" applyFont="1" applyFill="1" applyBorder="1" applyAlignment="1">
      <alignment horizontal="center" vertical="top"/>
    </xf>
    <xf numFmtId="167" fontId="20" fillId="0" borderId="3" xfId="0" applyNumberFormat="1" applyFont="1" applyFill="1" applyBorder="1" applyAlignment="1">
      <alignment horizontal="center" vertical="top"/>
    </xf>
    <xf numFmtId="0" fontId="20" fillId="0" borderId="12" xfId="0" applyFont="1" applyFill="1" applyBorder="1" applyAlignment="1">
      <alignment horizontal="left" vertical="top"/>
    </xf>
    <xf numFmtId="49" fontId="8" fillId="0" borderId="7" xfId="0" applyNumberFormat="1" applyFont="1" applyFill="1" applyBorder="1" applyAlignment="1">
      <alignment horizontal="left" vertical="top" wrapText="1"/>
    </xf>
    <xf numFmtId="0" fontId="20" fillId="0" borderId="11" xfId="0" applyFont="1" applyFill="1" applyBorder="1" applyAlignment="1">
      <alignment horizontal="center" vertical="top"/>
    </xf>
    <xf numFmtId="49" fontId="18" fillId="0" borderId="7" xfId="0" applyNumberFormat="1" applyFont="1" applyFill="1" applyBorder="1" applyAlignment="1">
      <alignment horizontal="left" vertical="top" wrapText="1"/>
    </xf>
    <xf numFmtId="0" fontId="10" fillId="0" borderId="3" xfId="0" applyFont="1" applyFill="1" applyBorder="1" applyAlignment="1">
      <alignment horizontal="left" vertical="center" wrapText="1"/>
    </xf>
    <xf numFmtId="0" fontId="20" fillId="0" borderId="4" xfId="0" applyFont="1" applyFill="1" applyBorder="1" applyAlignment="1">
      <alignment horizontal="center" vertical="top"/>
    </xf>
    <xf numFmtId="0" fontId="20" fillId="0" borderId="15" xfId="0" applyFont="1" applyFill="1" applyBorder="1" applyAlignment="1">
      <alignment horizontal="center" vertical="top"/>
    </xf>
    <xf numFmtId="0" fontId="20" fillId="0" borderId="14" xfId="0" applyFont="1" applyFill="1" applyBorder="1" applyAlignment="1">
      <alignment horizontal="left" vertical="top"/>
    </xf>
    <xf numFmtId="49" fontId="18" fillId="0" borderId="10" xfId="0" applyNumberFormat="1" applyFont="1" applyFill="1" applyBorder="1" applyAlignment="1">
      <alignment horizontal="left" vertical="top" wrapText="1"/>
    </xf>
    <xf numFmtId="0" fontId="18" fillId="0" borderId="2" xfId="0" applyFont="1" applyFill="1" applyBorder="1" applyAlignment="1">
      <alignment horizontal="left" vertical="top" wrapText="1"/>
    </xf>
    <xf numFmtId="3" fontId="10" fillId="0" borderId="2" xfId="0" applyNumberFormat="1" applyFont="1" applyFill="1" applyBorder="1" applyAlignment="1">
      <alignment horizontal="center" vertical="top"/>
    </xf>
    <xf numFmtId="0" fontId="10" fillId="0" borderId="10" xfId="0" applyFont="1" applyFill="1" applyBorder="1" applyAlignment="1">
      <alignment horizontal="left" vertical="top" wrapText="1"/>
    </xf>
    <xf numFmtId="49" fontId="10" fillId="0" borderId="10" xfId="0" applyNumberFormat="1" applyFont="1" applyFill="1" applyBorder="1" applyAlignment="1">
      <alignment horizontal="center" vertical="top"/>
    </xf>
    <xf numFmtId="0" fontId="10" fillId="0" borderId="12" xfId="0" applyFont="1" applyFill="1" applyBorder="1" applyAlignment="1">
      <alignment horizontal="center" vertical="top" wrapText="1"/>
    </xf>
    <xf numFmtId="0" fontId="10" fillId="0" borderId="2" xfId="0" applyFont="1" applyFill="1" applyBorder="1" applyAlignment="1">
      <alignment horizontal="center" vertical="top"/>
    </xf>
    <xf numFmtId="0" fontId="20" fillId="0" borderId="12" xfId="0" applyFont="1" applyFill="1" applyBorder="1" applyAlignment="1">
      <alignment horizontal="center" vertical="top"/>
    </xf>
    <xf numFmtId="0" fontId="10" fillId="0" borderId="2" xfId="0" applyFont="1" applyFill="1" applyBorder="1" applyAlignment="1">
      <alignment horizontal="center" vertical="top" wrapText="1"/>
    </xf>
    <xf numFmtId="0" fontId="10" fillId="0" borderId="10" xfId="0" applyFont="1" applyFill="1" applyBorder="1" applyAlignment="1">
      <alignment horizontal="center" vertical="top" wrapText="1"/>
    </xf>
    <xf numFmtId="0" fontId="20" fillId="0" borderId="1" xfId="0" applyFont="1" applyFill="1" applyBorder="1" applyAlignment="1">
      <alignment horizontal="left" vertical="top"/>
    </xf>
    <xf numFmtId="166" fontId="10" fillId="0" borderId="5" xfId="0" applyNumberFormat="1" applyFont="1" applyFill="1" applyBorder="1" applyAlignment="1">
      <alignment horizontal="center" vertical="top"/>
    </xf>
    <xf numFmtId="49" fontId="10" fillId="0" borderId="4" xfId="0" applyNumberFormat="1" applyFont="1" applyFill="1" applyBorder="1" applyAlignment="1">
      <alignment horizontal="center" vertical="top"/>
    </xf>
    <xf numFmtId="0" fontId="20" fillId="0" borderId="4" xfId="0" applyFont="1" applyFill="1" applyBorder="1" applyAlignment="1">
      <alignment horizontal="left" vertical="top"/>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horizontal="center" vertical="top"/>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0" fontId="10" fillId="0" borderId="4" xfId="0" applyFont="1" applyFill="1" applyBorder="1" applyAlignment="1">
      <alignment vertical="top" wrapText="1"/>
    </xf>
    <xf numFmtId="0" fontId="25" fillId="0" borderId="1" xfId="0" applyFont="1" applyFill="1" applyBorder="1" applyAlignment="1">
      <alignment horizontal="left" vertical="center" wrapText="1"/>
    </xf>
    <xf numFmtId="0" fontId="20" fillId="0" borderId="1" xfId="0" applyFont="1" applyFill="1" applyBorder="1" applyAlignment="1">
      <alignment vertical="top"/>
    </xf>
    <xf numFmtId="0" fontId="10" fillId="0" borderId="2" xfId="0" applyFont="1" applyFill="1" applyBorder="1" applyAlignment="1">
      <alignment vertical="top" wrapText="1"/>
    </xf>
    <xf numFmtId="0" fontId="20" fillId="0" borderId="1" xfId="0" applyFont="1" applyFill="1" applyBorder="1" applyAlignment="1">
      <alignment horizontal="center" vertical="center"/>
    </xf>
    <xf numFmtId="4" fontId="18" fillId="0" borderId="1" xfId="0" applyNumberFormat="1" applyFont="1" applyFill="1" applyBorder="1" applyAlignment="1">
      <alignment horizontal="center" vertical="top"/>
    </xf>
    <xf numFmtId="0" fontId="8" fillId="0" borderId="1" xfId="0" applyFont="1" applyFill="1" applyBorder="1" applyAlignment="1">
      <alignment horizontal="left" vertical="center" wrapText="1"/>
    </xf>
    <xf numFmtId="0" fontId="20" fillId="0" borderId="1" xfId="0" applyFont="1" applyFill="1" applyBorder="1" applyAlignment="1">
      <alignment horizontal="center" vertical="top"/>
    </xf>
    <xf numFmtId="4" fontId="18" fillId="0" borderId="4" xfId="0" applyNumberFormat="1" applyFont="1" applyFill="1" applyBorder="1" applyAlignment="1">
      <alignment horizontal="center" vertical="top"/>
    </xf>
    <xf numFmtId="166" fontId="10" fillId="0" borderId="9" xfId="0" applyNumberFormat="1" applyFont="1" applyFill="1" applyBorder="1" applyAlignment="1">
      <alignment horizontal="center" vertical="top"/>
    </xf>
    <xf numFmtId="4" fontId="18" fillId="0" borderId="2" xfId="0" applyNumberFormat="1" applyFont="1" applyFill="1" applyBorder="1" applyAlignment="1">
      <alignment horizontal="center" vertical="top"/>
    </xf>
    <xf numFmtId="0" fontId="10" fillId="0" borderId="1" xfId="0" applyFont="1" applyFill="1" applyBorder="1" applyAlignment="1">
      <alignment horizontal="left" vertical="top" wrapText="1"/>
    </xf>
    <xf numFmtId="0" fontId="10" fillId="0" borderId="5" xfId="0" applyFont="1" applyFill="1" applyBorder="1" applyAlignment="1">
      <alignment horizontal="center" vertical="top"/>
    </xf>
    <xf numFmtId="3" fontId="10" fillId="0" borderId="1" xfId="0" applyNumberFormat="1" applyFont="1" applyFill="1" applyBorder="1" applyAlignment="1">
      <alignment horizontal="center" vertical="top" wrapText="1" shrinkToFit="1"/>
    </xf>
    <xf numFmtId="167" fontId="18" fillId="0" borderId="1" xfId="0" applyNumberFormat="1" applyFont="1" applyFill="1" applyBorder="1" applyAlignment="1">
      <alignment horizontal="center" vertical="top"/>
    </xf>
    <xf numFmtId="167" fontId="18" fillId="0" borderId="2" xfId="0" applyNumberFormat="1" applyFont="1" applyFill="1" applyBorder="1" applyAlignment="1">
      <alignment horizontal="center" vertical="top"/>
    </xf>
    <xf numFmtId="4" fontId="18" fillId="0" borderId="9" xfId="0" applyNumberFormat="1" applyFont="1" applyFill="1" applyBorder="1" applyAlignment="1">
      <alignment horizontal="center" vertical="top"/>
    </xf>
    <xf numFmtId="0" fontId="18" fillId="0" borderId="1" xfId="0" applyFont="1" applyFill="1" applyBorder="1" applyAlignment="1">
      <alignment horizontal="center" vertical="top" wrapText="1"/>
    </xf>
    <xf numFmtId="170" fontId="18" fillId="0" borderId="1" xfId="0" applyNumberFormat="1"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11" xfId="0" applyFont="1" applyFill="1" applyBorder="1" applyAlignment="1">
      <alignment horizontal="center" vertical="top"/>
    </xf>
    <xf numFmtId="0" fontId="10" fillId="0" borderId="0" xfId="0" applyFont="1" applyFill="1" applyBorder="1" applyAlignment="1">
      <alignment horizontal="center" vertical="top" wrapText="1"/>
    </xf>
    <xf numFmtId="167" fontId="18" fillId="0" borderId="3" xfId="0" applyNumberFormat="1" applyFont="1" applyFill="1" applyBorder="1" applyAlignment="1">
      <alignment horizontal="center" vertical="top"/>
    </xf>
    <xf numFmtId="167" fontId="18" fillId="0" borderId="0" xfId="0" applyNumberFormat="1" applyFont="1" applyFill="1" applyBorder="1" applyAlignment="1">
      <alignment horizontal="center" vertical="top"/>
    </xf>
    <xf numFmtId="1" fontId="10" fillId="0" borderId="2" xfId="0" applyNumberFormat="1" applyFont="1" applyFill="1" applyBorder="1" applyAlignment="1">
      <alignment horizontal="center" vertical="top"/>
    </xf>
    <xf numFmtId="0" fontId="18" fillId="0" borderId="1" xfId="0" applyFont="1" applyFill="1" applyBorder="1" applyAlignment="1">
      <alignment horizontal="center" vertical="top"/>
    </xf>
    <xf numFmtId="0" fontId="18" fillId="0" borderId="1" xfId="0" applyNumberFormat="1" applyFont="1" applyFill="1" applyBorder="1" applyAlignment="1" applyProtection="1">
      <alignment horizontal="center" vertical="top"/>
    </xf>
    <xf numFmtId="0" fontId="10" fillId="0" borderId="1" xfId="0" applyFont="1" applyFill="1" applyBorder="1" applyAlignment="1">
      <alignment vertical="center" wrapText="1"/>
    </xf>
    <xf numFmtId="49" fontId="18" fillId="0" borderId="1" xfId="0" applyNumberFormat="1" applyFont="1" applyFill="1" applyBorder="1" applyAlignment="1">
      <alignment horizontal="center" vertical="top"/>
    </xf>
    <xf numFmtId="0" fontId="10" fillId="0" borderId="3" xfId="0" applyFont="1" applyFill="1" applyBorder="1" applyAlignment="1">
      <alignment horizontal="center" vertical="top" wrapText="1"/>
    </xf>
    <xf numFmtId="0" fontId="8" fillId="0" borderId="0" xfId="0" applyFont="1" applyFill="1" applyBorder="1" applyAlignment="1">
      <alignment horizontal="center" vertical="top" wrapText="1"/>
    </xf>
    <xf numFmtId="166" fontId="10" fillId="0" borderId="3"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0" fontId="18" fillId="0" borderId="1" xfId="0" applyNumberFormat="1" applyFont="1" applyFill="1" applyBorder="1" applyAlignment="1" applyProtection="1">
      <alignment horizontal="left" vertical="top" wrapText="1"/>
    </xf>
    <xf numFmtId="166" fontId="10" fillId="0" borderId="4" xfId="0" applyNumberFormat="1" applyFont="1" applyFill="1" applyBorder="1" applyAlignment="1">
      <alignment horizontal="center" vertical="top"/>
    </xf>
    <xf numFmtId="4" fontId="18" fillId="0" borderId="3" xfId="0" applyNumberFormat="1" applyFont="1" applyFill="1" applyBorder="1" applyAlignment="1">
      <alignment horizontal="center" vertical="top"/>
    </xf>
    <xf numFmtId="0" fontId="20" fillId="0" borderId="11" xfId="0" applyFont="1" applyFill="1" applyBorder="1" applyAlignment="1">
      <alignment horizontal="left" vertical="top"/>
    </xf>
    <xf numFmtId="0" fontId="8" fillId="0" borderId="2" xfId="0" applyFont="1" applyFill="1" applyBorder="1" applyAlignment="1">
      <alignment vertical="center" wrapText="1"/>
    </xf>
    <xf numFmtId="0" fontId="18" fillId="0" borderId="2" xfId="0" applyFont="1" applyFill="1" applyBorder="1" applyAlignment="1">
      <alignment vertical="top" wrapText="1"/>
    </xf>
    <xf numFmtId="0" fontId="18" fillId="0" borderId="2" xfId="0" applyFont="1" applyFill="1" applyBorder="1" applyAlignment="1">
      <alignment horizontal="center" vertical="top" wrapText="1"/>
    </xf>
    <xf numFmtId="0" fontId="10" fillId="0" borderId="6" xfId="0" applyFont="1" applyFill="1" applyBorder="1" applyAlignment="1">
      <alignment horizontal="left" vertical="top" wrapText="1"/>
    </xf>
    <xf numFmtId="0" fontId="8" fillId="0" borderId="6" xfId="0" applyFont="1" applyFill="1" applyBorder="1" applyAlignment="1">
      <alignment horizontal="center" vertical="top" wrapText="1"/>
    </xf>
    <xf numFmtId="4" fontId="10" fillId="0" borderId="6" xfId="0" applyNumberFormat="1" applyFont="1" applyFill="1" applyBorder="1" applyAlignment="1">
      <alignment horizontal="center" vertical="top"/>
    </xf>
    <xf numFmtId="166" fontId="10" fillId="0" borderId="6" xfId="0" applyNumberFormat="1" applyFont="1" applyFill="1" applyBorder="1" applyAlignment="1">
      <alignment horizontal="center" vertical="top"/>
    </xf>
    <xf numFmtId="0" fontId="10" fillId="0" borderId="14" xfId="0" applyFont="1" applyFill="1" applyBorder="1" applyAlignment="1">
      <alignment horizontal="left" vertical="top" wrapText="1"/>
    </xf>
    <xf numFmtId="0" fontId="18" fillId="0" borderId="3" xfId="0" applyFont="1" applyFill="1" applyBorder="1" applyAlignment="1">
      <alignment horizontal="left" vertical="top" wrapText="1"/>
    </xf>
    <xf numFmtId="49" fontId="18" fillId="0" borderId="2" xfId="0" applyNumberFormat="1" applyFont="1" applyFill="1" applyBorder="1" applyAlignment="1">
      <alignment horizontal="center" vertical="top" wrapText="1"/>
    </xf>
    <xf numFmtId="3" fontId="18" fillId="0" borderId="2" xfId="0" applyNumberFormat="1" applyFont="1" applyFill="1" applyBorder="1" applyAlignment="1">
      <alignment horizontal="center" vertical="top" wrapText="1"/>
    </xf>
    <xf numFmtId="0" fontId="10" fillId="0" borderId="7" xfId="0" applyFont="1" applyFill="1" applyBorder="1" applyAlignment="1">
      <alignment horizontal="left" vertical="top" wrapText="1"/>
    </xf>
    <xf numFmtId="0" fontId="10" fillId="0" borderId="10" xfId="0" applyFont="1" applyFill="1" applyBorder="1" applyAlignment="1">
      <alignment horizontal="left" vertical="top"/>
    </xf>
    <xf numFmtId="0" fontId="8" fillId="0" borderId="10"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horizontal="center" vertical="top"/>
    </xf>
    <xf numFmtId="167" fontId="10" fillId="0" borderId="1" xfId="0" applyNumberFormat="1" applyFont="1" applyFill="1" applyBorder="1" applyAlignment="1">
      <alignment horizontal="center" vertical="top"/>
    </xf>
    <xf numFmtId="0" fontId="10" fillId="0" borderId="1" xfId="0" applyFont="1" applyFill="1" applyBorder="1" applyAlignment="1">
      <alignment horizontal="left" vertical="top"/>
    </xf>
    <xf numFmtId="0" fontId="10" fillId="0" borderId="12" xfId="0" applyFont="1" applyFill="1" applyBorder="1" applyAlignment="1">
      <alignment horizontal="left" vertical="top"/>
    </xf>
    <xf numFmtId="0" fontId="10" fillId="0" borderId="0" xfId="0" applyFont="1" applyFill="1" applyBorder="1" applyAlignment="1">
      <alignment horizontal="center" vertical="top"/>
    </xf>
    <xf numFmtId="0" fontId="10" fillId="0" borderId="3" xfId="0" applyFont="1" applyFill="1" applyBorder="1" applyAlignment="1">
      <alignment horizontal="center" vertical="top"/>
    </xf>
    <xf numFmtId="167" fontId="10" fillId="0" borderId="2" xfId="0" applyNumberFormat="1" applyFont="1" applyFill="1" applyBorder="1" applyAlignment="1">
      <alignment horizontal="center" vertical="top"/>
    </xf>
    <xf numFmtId="167" fontId="10" fillId="0" borderId="8" xfId="0" applyNumberFormat="1" applyFont="1" applyFill="1" applyBorder="1" applyAlignment="1">
      <alignment horizontal="center" vertical="top"/>
    </xf>
    <xf numFmtId="0" fontId="25" fillId="0" borderId="1" xfId="0" applyFont="1" applyFill="1" applyBorder="1" applyAlignment="1">
      <alignment horizontal="left" vertical="top" wrapText="1"/>
    </xf>
    <xf numFmtId="0" fontId="8" fillId="0" borderId="1" xfId="2" applyFont="1" applyFill="1" applyBorder="1" applyAlignment="1">
      <alignment vertical="top" wrapText="1"/>
    </xf>
    <xf numFmtId="0" fontId="10" fillId="0" borderId="13" xfId="0" applyFont="1" applyFill="1" applyBorder="1" applyAlignment="1">
      <alignment horizontal="center" vertical="top"/>
    </xf>
    <xf numFmtId="0" fontId="10" fillId="0" borderId="3" xfId="0" applyFont="1" applyFill="1" applyBorder="1" applyAlignment="1">
      <alignment horizontal="left" vertical="top"/>
    </xf>
    <xf numFmtId="0" fontId="10" fillId="0" borderId="1" xfId="0" applyFont="1" applyFill="1" applyBorder="1" applyAlignment="1">
      <alignment horizontal="left" vertical="center"/>
    </xf>
    <xf numFmtId="0" fontId="8" fillId="0" borderId="7" xfId="0" applyFont="1" applyFill="1" applyBorder="1" applyAlignment="1">
      <alignment horizontal="left" vertical="center"/>
    </xf>
    <xf numFmtId="0" fontId="8" fillId="0" borderId="1" xfId="2" applyFont="1" applyFill="1" applyBorder="1" applyAlignment="1">
      <alignment horizontal="center" vertical="top" wrapText="1"/>
    </xf>
    <xf numFmtId="0" fontId="10" fillId="0" borderId="15" xfId="0" applyFont="1" applyFill="1" applyBorder="1" applyAlignment="1">
      <alignment horizontal="center" vertical="top"/>
    </xf>
    <xf numFmtId="0" fontId="10" fillId="0" borderId="14" xfId="0" applyFont="1" applyFill="1" applyBorder="1" applyAlignment="1">
      <alignment horizontal="left" vertical="top"/>
    </xf>
    <xf numFmtId="43" fontId="10" fillId="0" borderId="4" xfId="3481" applyFont="1" applyFill="1" applyBorder="1" applyAlignment="1">
      <alignment horizontal="center" vertical="top"/>
    </xf>
    <xf numFmtId="49" fontId="10" fillId="0" borderId="8" xfId="0" applyNumberFormat="1" applyFont="1" applyFill="1" applyBorder="1" applyAlignment="1">
      <alignment horizontal="center" vertical="top"/>
    </xf>
    <xf numFmtId="167" fontId="8" fillId="0" borderId="1" xfId="20" applyNumberFormat="1" applyFont="1" applyFill="1" applyBorder="1" applyAlignment="1">
      <alignment horizontal="center" vertical="top"/>
    </xf>
    <xf numFmtId="49" fontId="10" fillId="0" borderId="11" xfId="0" applyNumberFormat="1" applyFont="1" applyFill="1" applyBorder="1" applyAlignment="1">
      <alignment horizontal="center" vertical="top"/>
    </xf>
    <xf numFmtId="3" fontId="8" fillId="0" borderId="1" xfId="2" applyNumberFormat="1" applyFont="1" applyFill="1" applyBorder="1" applyAlignment="1">
      <alignment horizontal="center" vertical="top"/>
    </xf>
    <xf numFmtId="3" fontId="8" fillId="0" borderId="1" xfId="20" applyNumberFormat="1" applyFont="1" applyFill="1" applyBorder="1" applyAlignment="1">
      <alignment horizontal="center" vertical="top"/>
    </xf>
    <xf numFmtId="0" fontId="10" fillId="0" borderId="12" xfId="0" applyFont="1" applyFill="1" applyBorder="1" applyAlignment="1">
      <alignment horizontal="left" vertical="top" wrapText="1"/>
    </xf>
    <xf numFmtId="49" fontId="10" fillId="0" borderId="13" xfId="0" applyNumberFormat="1" applyFont="1" applyFill="1" applyBorder="1" applyAlignment="1">
      <alignment horizontal="center" vertical="top"/>
    </xf>
    <xf numFmtId="0" fontId="10" fillId="0" borderId="4" xfId="0" applyFont="1" applyFill="1" applyBorder="1" applyAlignment="1">
      <alignment horizontal="left" vertical="top"/>
    </xf>
    <xf numFmtId="49" fontId="10" fillId="0" borderId="0" xfId="0" applyNumberFormat="1" applyFont="1" applyFill="1" applyBorder="1" applyAlignment="1">
      <alignment horizontal="center" vertical="top"/>
    </xf>
    <xf numFmtId="167" fontId="10" fillId="0" borderId="3" xfId="0" applyNumberFormat="1" applyFont="1" applyFill="1" applyBorder="1" applyAlignment="1">
      <alignment horizontal="center" vertical="top"/>
    </xf>
    <xf numFmtId="166" fontId="10" fillId="0" borderId="11" xfId="0" applyNumberFormat="1" applyFont="1" applyFill="1" applyBorder="1" applyAlignment="1">
      <alignment horizontal="center" vertical="top"/>
    </xf>
    <xf numFmtId="0" fontId="10" fillId="0" borderId="1" xfId="0" applyNumberFormat="1" applyFont="1" applyFill="1" applyBorder="1" applyAlignment="1">
      <alignment horizontal="center" vertical="top"/>
    </xf>
    <xf numFmtId="0" fontId="8" fillId="0" borderId="2" xfId="2" applyFont="1" applyFill="1" applyBorder="1" applyAlignment="1">
      <alignment horizontal="left" vertical="top" wrapText="1"/>
    </xf>
    <xf numFmtId="0" fontId="8" fillId="0" borderId="2" xfId="2" applyFont="1" applyFill="1" applyBorder="1" applyAlignment="1">
      <alignment horizontal="center" vertical="top"/>
    </xf>
    <xf numFmtId="49" fontId="10" fillId="0" borderId="2" xfId="0" applyNumberFormat="1" applyFont="1" applyFill="1" applyBorder="1" applyAlignment="1">
      <alignment horizontal="left" vertical="top"/>
    </xf>
    <xf numFmtId="167" fontId="10" fillId="0" borderId="9" xfId="0" applyNumberFormat="1" applyFont="1" applyFill="1" applyBorder="1" applyAlignment="1">
      <alignment horizontal="center" vertical="top"/>
    </xf>
    <xf numFmtId="49" fontId="10" fillId="0" borderId="3" xfId="0" applyNumberFormat="1" applyFont="1" applyFill="1" applyBorder="1" applyAlignment="1">
      <alignment horizontal="left" vertical="top"/>
    </xf>
    <xf numFmtId="167" fontId="8" fillId="0" borderId="1" xfId="2" applyNumberFormat="1" applyFont="1" applyFill="1" applyBorder="1" applyAlignment="1">
      <alignment horizontal="center" vertical="top"/>
    </xf>
    <xf numFmtId="167" fontId="8" fillId="0" borderId="1" xfId="0" applyNumberFormat="1" applyFont="1" applyFill="1" applyBorder="1" applyAlignment="1">
      <alignment horizontal="center" vertical="top" wrapText="1"/>
    </xf>
    <xf numFmtId="0" fontId="10" fillId="0" borderId="6" xfId="0" applyFont="1" applyFill="1" applyBorder="1" applyAlignment="1">
      <alignment horizontal="center" vertical="top" wrapText="1"/>
    </xf>
    <xf numFmtId="49" fontId="8" fillId="0" borderId="1" xfId="2" applyNumberFormat="1" applyFont="1" applyFill="1" applyBorder="1" applyAlignment="1">
      <alignment horizontal="center" vertical="top"/>
    </xf>
    <xf numFmtId="0" fontId="8" fillId="0" borderId="7" xfId="2" applyFont="1" applyFill="1" applyBorder="1" applyAlignment="1">
      <alignment horizontal="center" vertical="top" wrapText="1"/>
    </xf>
    <xf numFmtId="167" fontId="10" fillId="0" borderId="5" xfId="0" applyNumberFormat="1" applyFont="1" applyFill="1" applyBorder="1" applyAlignment="1">
      <alignment horizontal="center" vertical="top"/>
    </xf>
    <xf numFmtId="0" fontId="18" fillId="0" borderId="1" xfId="0" applyFont="1" applyFill="1" applyBorder="1" applyAlignment="1">
      <alignment horizontal="left" vertical="top"/>
    </xf>
    <xf numFmtId="0" fontId="8" fillId="0" borderId="10" xfId="2" applyFont="1" applyFill="1" applyBorder="1" applyAlignment="1">
      <alignment horizontal="center" vertical="top" wrapText="1"/>
    </xf>
    <xf numFmtId="49" fontId="8" fillId="0" borderId="2" xfId="2" applyNumberFormat="1" applyFont="1" applyFill="1" applyBorder="1" applyAlignment="1">
      <alignment horizontal="center" vertical="top"/>
    </xf>
    <xf numFmtId="3" fontId="8" fillId="0" borderId="2" xfId="0" applyNumberFormat="1" applyFont="1" applyFill="1" applyBorder="1" applyAlignment="1">
      <alignment horizontal="center" vertical="top" wrapText="1"/>
    </xf>
    <xf numFmtId="0" fontId="18" fillId="0" borderId="2" xfId="0" applyFont="1" applyFill="1" applyBorder="1" applyAlignment="1">
      <alignment horizontal="left" vertical="top"/>
    </xf>
    <xf numFmtId="167" fontId="8" fillId="0" borderId="10" xfId="2" applyNumberFormat="1" applyFont="1" applyFill="1" applyBorder="1" applyAlignment="1">
      <alignment horizontal="center" vertical="top" wrapText="1"/>
    </xf>
    <xf numFmtId="49" fontId="20" fillId="0" borderId="1" xfId="0" applyNumberFormat="1" applyFont="1" applyFill="1" applyBorder="1" applyAlignment="1">
      <alignment horizontal="center" vertical="top" wrapText="1"/>
    </xf>
    <xf numFmtId="3" fontId="8" fillId="0" borderId="10" xfId="2" applyNumberFormat="1" applyFont="1" applyFill="1" applyBorder="1" applyAlignment="1">
      <alignment horizontal="center" vertical="top" wrapText="1"/>
    </xf>
    <xf numFmtId="2" fontId="10" fillId="0" borderId="5" xfId="0" applyNumberFormat="1" applyFont="1" applyFill="1" applyBorder="1" applyAlignment="1">
      <alignment horizontal="center" vertical="top"/>
    </xf>
    <xf numFmtId="43" fontId="10" fillId="0" borderId="1" xfId="3481" applyFont="1" applyFill="1" applyBorder="1" applyAlignment="1">
      <alignment vertical="top" wrapText="1"/>
    </xf>
    <xf numFmtId="4" fontId="10" fillId="0" borderId="1" xfId="3481" applyNumberFormat="1" applyFont="1" applyFill="1" applyBorder="1" applyAlignment="1">
      <alignment horizontal="center" vertical="top" wrapText="1"/>
    </xf>
    <xf numFmtId="0" fontId="10" fillId="0" borderId="1" xfId="3481" applyNumberFormat="1" applyFont="1" applyFill="1" applyBorder="1" applyAlignment="1">
      <alignment horizontal="center" vertical="top" wrapText="1"/>
    </xf>
    <xf numFmtId="43" fontId="10" fillId="0" borderId="1" xfId="3481" applyFont="1" applyFill="1" applyBorder="1" applyAlignment="1">
      <alignment horizontal="center" vertical="top" wrapText="1"/>
    </xf>
    <xf numFmtId="3" fontId="10" fillId="0" borderId="1" xfId="3481" applyNumberFormat="1" applyFont="1" applyFill="1" applyBorder="1" applyAlignment="1">
      <alignment horizontal="center" vertical="top" wrapText="1"/>
    </xf>
    <xf numFmtId="43" fontId="10" fillId="0" borderId="1" xfId="3481" applyFont="1" applyFill="1" applyBorder="1" applyAlignment="1">
      <alignment horizontal="center" vertical="top"/>
    </xf>
    <xf numFmtId="171" fontId="10" fillId="0" borderId="1" xfId="3481" applyNumberFormat="1" applyFont="1" applyFill="1" applyBorder="1" applyAlignment="1">
      <alignment horizontal="center" vertical="top"/>
    </xf>
    <xf numFmtId="0" fontId="10" fillId="0" borderId="1" xfId="3481" applyNumberFormat="1" applyFont="1" applyFill="1" applyBorder="1" applyAlignment="1">
      <alignment horizontal="center" vertical="top"/>
    </xf>
    <xf numFmtId="172" fontId="10" fillId="0" borderId="1" xfId="3481" applyNumberFormat="1" applyFont="1" applyFill="1" applyBorder="1" applyAlignment="1">
      <alignment horizontal="center" vertical="top"/>
    </xf>
    <xf numFmtId="167" fontId="10" fillId="0" borderId="1" xfId="3481" applyNumberFormat="1" applyFont="1" applyFill="1" applyBorder="1" applyAlignment="1">
      <alignment horizontal="center" vertical="top" wrapText="1"/>
    </xf>
    <xf numFmtId="49" fontId="10" fillId="0" borderId="15" xfId="0" applyNumberFormat="1" applyFont="1" applyFill="1" applyBorder="1" applyAlignment="1">
      <alignment horizontal="center" vertical="top"/>
    </xf>
    <xf numFmtId="2" fontId="10" fillId="0" borderId="1" xfId="0" applyNumberFormat="1" applyFont="1" applyFill="1" applyBorder="1" applyAlignment="1">
      <alignment horizontal="center" vertical="top"/>
    </xf>
    <xf numFmtId="166" fontId="8" fillId="0" borderId="1" xfId="20" applyNumberFormat="1" applyFont="1" applyFill="1" applyBorder="1" applyAlignment="1">
      <alignment horizontal="center" vertical="top"/>
    </xf>
    <xf numFmtId="2" fontId="10" fillId="0" borderId="2" xfId="0" applyNumberFormat="1" applyFont="1" applyFill="1" applyBorder="1" applyAlignment="1">
      <alignment horizontal="center" vertical="top"/>
    </xf>
    <xf numFmtId="0" fontId="8" fillId="0" borderId="7" xfId="2" applyFont="1" applyFill="1" applyBorder="1" applyAlignment="1">
      <alignment horizontal="left" vertical="top" wrapText="1"/>
    </xf>
    <xf numFmtId="1" fontId="8" fillId="0" borderId="1" xfId="20" applyNumberFormat="1" applyFont="1" applyFill="1" applyBorder="1" applyAlignment="1">
      <alignment horizontal="center" vertical="top"/>
    </xf>
    <xf numFmtId="0" fontId="10" fillId="0" borderId="7" xfId="0" applyFont="1" applyFill="1" applyBorder="1" applyAlignment="1">
      <alignment horizontal="left" vertical="top"/>
    </xf>
    <xf numFmtId="0" fontId="0" fillId="0" borderId="0" xfId="0" applyFill="1"/>
    <xf numFmtId="0" fontId="8" fillId="0" borderId="7" xfId="0" applyFont="1" applyFill="1" applyBorder="1" applyAlignment="1">
      <alignment horizontal="center" vertical="top"/>
    </xf>
    <xf numFmtId="10" fontId="8" fillId="0" borderId="1" xfId="0" applyNumberFormat="1" applyFont="1" applyFill="1" applyBorder="1" applyAlignment="1">
      <alignment horizontal="center" vertical="top"/>
    </xf>
    <xf numFmtId="167" fontId="8" fillId="0" borderId="7" xfId="0" applyNumberFormat="1" applyFont="1" applyFill="1" applyBorder="1" applyAlignment="1">
      <alignment horizontal="center" vertical="top"/>
    </xf>
    <xf numFmtId="166" fontId="10" fillId="0" borderId="1" xfId="0" applyNumberFormat="1" applyFont="1" applyFill="1" applyBorder="1" applyAlignment="1">
      <alignment horizontal="center" vertical="top" wrapText="1"/>
    </xf>
    <xf numFmtId="166" fontId="10" fillId="0" borderId="7" xfId="0" applyNumberFormat="1" applyFont="1" applyFill="1" applyBorder="1" applyAlignment="1">
      <alignment horizontal="center" vertical="top" wrapText="1"/>
    </xf>
    <xf numFmtId="0" fontId="52" fillId="2" borderId="1" xfId="0" applyFont="1" applyFill="1" applyBorder="1" applyAlignment="1">
      <alignment horizontal="left" vertical="top" wrapText="1"/>
    </xf>
    <xf numFmtId="0" fontId="0" fillId="0" borderId="0" xfId="0" applyAlignment="1">
      <alignment horizontal="left" vertical="center" wrapText="1"/>
    </xf>
    <xf numFmtId="0" fontId="10"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10" fillId="2" borderId="41" xfId="0" applyFont="1" applyFill="1" applyBorder="1" applyAlignment="1">
      <alignment horizontal="left" vertical="top" wrapText="1"/>
    </xf>
    <xf numFmtId="0" fontId="10" fillId="0" borderId="28" xfId="0" applyFont="1" applyFill="1" applyBorder="1" applyAlignment="1">
      <alignment horizontal="center" vertical="center"/>
    </xf>
    <xf numFmtId="0" fontId="10" fillId="0" borderId="29" xfId="0" applyFont="1" applyFill="1" applyBorder="1" applyAlignment="1">
      <alignment horizontal="center" vertical="center"/>
    </xf>
    <xf numFmtId="167" fontId="8" fillId="0" borderId="6" xfId="0" applyNumberFormat="1" applyFont="1" applyBorder="1" applyAlignment="1">
      <alignment horizontal="center" vertical="center"/>
    </xf>
    <xf numFmtId="167" fontId="10" fillId="0" borderId="1" xfId="0" applyNumberFormat="1" applyFont="1" applyFill="1" applyBorder="1" applyAlignment="1">
      <alignment horizontal="center" vertical="top" wrapText="1"/>
    </xf>
    <xf numFmtId="0" fontId="23" fillId="2"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0" borderId="0" xfId="0" applyFont="1" applyAlignment="1">
      <alignment horizontal="center"/>
    </xf>
    <xf numFmtId="0" fontId="9" fillId="0" borderId="0" xfId="0" applyFont="1" applyAlignment="1">
      <alignment horizontal="center" vertical="top"/>
    </xf>
    <xf numFmtId="0" fontId="8" fillId="0" borderId="0" xfId="0" applyFont="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7" xfId="0" applyBorder="1" applyAlignment="1"/>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wrapText="1"/>
    </xf>
    <xf numFmtId="0" fontId="21" fillId="0" borderId="0" xfId="0" applyFont="1" applyAlignment="1">
      <alignment horizontal="center" vertical="center"/>
    </xf>
    <xf numFmtId="0" fontId="0" fillId="0" borderId="0" xfId="0" applyAlignment="1"/>
    <xf numFmtId="0" fontId="9" fillId="0" borderId="2" xfId="0" applyFont="1" applyFill="1" applyBorder="1" applyAlignment="1">
      <alignment horizontal="center" vertical="top" wrapText="1"/>
    </xf>
    <xf numFmtId="0" fontId="45" fillId="0" borderId="4" xfId="0" applyFont="1" applyFill="1" applyBorder="1" applyAlignment="1">
      <alignment horizontal="center" vertical="top"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center" vertical="center"/>
    </xf>
    <xf numFmtId="0" fontId="40" fillId="0" borderId="0" xfId="0" applyFont="1" applyFill="1" applyBorder="1" applyAlignment="1">
      <alignment horizontal="left" vertical="center"/>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2" fontId="20" fillId="0" borderId="28" xfId="0" applyNumberFormat="1" applyFont="1" applyFill="1" applyBorder="1" applyAlignment="1">
      <alignment horizontal="center" vertical="center" wrapText="1"/>
    </xf>
    <xf numFmtId="2" fontId="20" fillId="0" borderId="29" xfId="0" applyNumberFormat="1" applyFont="1" applyFill="1" applyBorder="1" applyAlignment="1">
      <alignment horizontal="center" vertical="center" wrapText="1"/>
    </xf>
    <xf numFmtId="2" fontId="20" fillId="0" borderId="30" xfId="0" applyNumberFormat="1" applyFont="1" applyFill="1" applyBorder="1" applyAlignment="1">
      <alignment horizontal="center" vertical="center" wrapText="1"/>
    </xf>
    <xf numFmtId="0" fontId="20" fillId="0" borderId="52" xfId="0" applyFont="1" applyFill="1" applyBorder="1" applyAlignment="1">
      <alignment horizontal="center" vertical="center"/>
    </xf>
    <xf numFmtId="0" fontId="45" fillId="0" borderId="48" xfId="0" applyFont="1" applyFill="1" applyBorder="1" applyAlignment="1">
      <alignment horizontal="center" vertical="center"/>
    </xf>
    <xf numFmtId="0" fontId="10" fillId="0" borderId="0" xfId="0" applyFont="1" applyFill="1" applyBorder="1" applyAlignment="1">
      <alignment horizontal="left" vertical="center" wrapText="1"/>
    </xf>
    <xf numFmtId="0" fontId="0" fillId="0" borderId="0" xfId="0" applyAlignment="1">
      <alignment horizontal="left" vertical="center" wrapText="1"/>
    </xf>
    <xf numFmtId="49" fontId="8" fillId="0" borderId="0" xfId="0" applyNumberFormat="1" applyFont="1" applyAlignment="1">
      <alignment horizontal="left" vertical="top" wrapText="1"/>
    </xf>
    <xf numFmtId="49" fontId="0" fillId="0" borderId="0" xfId="0" applyNumberFormat="1" applyAlignment="1">
      <alignment horizontal="left" vertical="top" wrapText="1"/>
    </xf>
    <xf numFmtId="0" fontId="9" fillId="0" borderId="54" xfId="0" applyFont="1" applyBorder="1" applyAlignment="1">
      <alignment horizontal="left" vertical="top" wrapText="1"/>
    </xf>
    <xf numFmtId="0" fontId="9" fillId="0" borderId="45" xfId="0" applyFont="1" applyBorder="1" applyAlignment="1">
      <alignment horizontal="left" vertical="top" wrapText="1"/>
    </xf>
    <xf numFmtId="0" fontId="10" fillId="0" borderId="54" xfId="0" applyFont="1" applyFill="1" applyBorder="1" applyAlignment="1">
      <alignment horizontal="center" vertical="top"/>
    </xf>
    <xf numFmtId="0" fontId="10" fillId="0" borderId="45" xfId="0" applyFont="1" applyFill="1" applyBorder="1" applyAlignment="1">
      <alignment horizontal="center" vertical="top"/>
    </xf>
    <xf numFmtId="0" fontId="0" fillId="0" borderId="0" xfId="0" applyBorder="1" applyAlignment="1">
      <alignment horizontal="left" vertical="center"/>
    </xf>
    <xf numFmtId="0" fontId="40" fillId="0" borderId="38" xfId="0" applyFont="1" applyFill="1" applyBorder="1" applyAlignment="1">
      <alignment horizontal="center" vertical="center" wrapText="1"/>
    </xf>
    <xf numFmtId="0" fontId="48" fillId="0" borderId="38" xfId="0" applyFont="1" applyBorder="1" applyAlignment="1">
      <alignment horizontal="center" vertical="center" wrapText="1"/>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0" fillId="0" borderId="40" xfId="0" applyBorder="1" applyAlignment="1">
      <alignment horizontal="center" vertical="top"/>
    </xf>
    <xf numFmtId="0" fontId="0" fillId="0" borderId="45" xfId="0" applyBorder="1" applyAlignment="1">
      <alignment horizontal="center" vertical="top"/>
    </xf>
    <xf numFmtId="0" fontId="20" fillId="0" borderId="54" xfId="0" applyFont="1" applyFill="1" applyBorder="1" applyAlignment="1">
      <alignment horizontal="left" vertical="top" wrapText="1"/>
    </xf>
    <xf numFmtId="0" fontId="0" fillId="0" borderId="40" xfId="0" applyBorder="1" applyAlignment="1">
      <alignment vertical="top"/>
    </xf>
    <xf numFmtId="0" fontId="0" fillId="0" borderId="45" xfId="0" applyBorder="1" applyAlignment="1">
      <alignment vertical="top"/>
    </xf>
    <xf numFmtId="0" fontId="10" fillId="0" borderId="40" xfId="0" applyFont="1" applyFill="1" applyBorder="1" applyAlignment="1">
      <alignment horizontal="center" vertical="top"/>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4" fontId="18" fillId="0" borderId="2" xfId="0" applyNumberFormat="1" applyFont="1" applyFill="1" applyBorder="1" applyAlignment="1">
      <alignment horizontal="center" vertical="top"/>
    </xf>
    <xf numFmtId="0" fontId="0" fillId="0" borderId="3" xfId="0" applyFill="1" applyBorder="1" applyAlignment="1">
      <alignment horizontal="center" vertical="top"/>
    </xf>
    <xf numFmtId="0" fontId="0" fillId="0" borderId="4" xfId="0" applyFill="1" applyBorder="1" applyAlignment="1">
      <alignment horizontal="center" vertical="top"/>
    </xf>
    <xf numFmtId="0" fontId="8" fillId="0" borderId="2" xfId="0" applyFont="1" applyFill="1" applyBorder="1" applyAlignment="1">
      <alignment horizontal="center" vertical="top" wrapText="1"/>
    </xf>
    <xf numFmtId="166" fontId="10" fillId="0" borderId="2" xfId="0" applyNumberFormat="1" applyFont="1" applyFill="1" applyBorder="1" applyAlignment="1">
      <alignment horizontal="center" vertical="top"/>
    </xf>
    <xf numFmtId="0" fontId="0" fillId="0" borderId="4" xfId="0" applyBorder="1" applyAlignment="1">
      <alignment horizontal="center" vertical="top" wrapText="1"/>
    </xf>
    <xf numFmtId="0" fontId="8" fillId="0" borderId="4" xfId="0" applyFont="1" applyFill="1" applyBorder="1" applyAlignment="1">
      <alignment horizontal="center" vertical="top" wrapText="1"/>
    </xf>
    <xf numFmtId="166" fontId="10" fillId="0" borderId="4" xfId="0" applyNumberFormat="1" applyFont="1" applyFill="1" applyBorder="1" applyAlignment="1">
      <alignment horizontal="center" vertical="top"/>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4" fontId="10" fillId="0" borderId="2" xfId="0" applyNumberFormat="1" applyFont="1" applyFill="1" applyBorder="1" applyAlignment="1">
      <alignment horizontal="center" vertical="top"/>
    </xf>
    <xf numFmtId="4" fontId="10" fillId="0" borderId="3" xfId="0" applyNumberFormat="1" applyFont="1" applyFill="1" applyBorder="1" applyAlignment="1">
      <alignment horizontal="center" vertical="top"/>
    </xf>
    <xf numFmtId="4" fontId="10" fillId="0" borderId="4" xfId="0" applyNumberFormat="1" applyFont="1" applyFill="1" applyBorder="1" applyAlignment="1">
      <alignment horizontal="center" vertical="top"/>
    </xf>
    <xf numFmtId="0" fontId="8" fillId="0" borderId="3" xfId="0" applyFont="1" applyFill="1" applyBorder="1" applyAlignment="1">
      <alignment horizontal="center" vertical="top" wrapText="1"/>
    </xf>
    <xf numFmtId="166" fontId="10" fillId="0" borderId="3" xfId="0" applyNumberFormat="1" applyFont="1" applyFill="1" applyBorder="1" applyAlignment="1">
      <alignment horizontal="center" vertical="top"/>
    </xf>
    <xf numFmtId="0" fontId="20" fillId="0" borderId="2" xfId="0" applyFont="1" applyFill="1" applyBorder="1" applyAlignment="1">
      <alignment horizontal="center" vertical="top"/>
    </xf>
    <xf numFmtId="0" fontId="20" fillId="0" borderId="3" xfId="0" applyFont="1" applyFill="1" applyBorder="1" applyAlignment="1">
      <alignment horizontal="center" vertical="top"/>
    </xf>
    <xf numFmtId="0" fontId="20" fillId="0" borderId="4" xfId="0" applyFont="1" applyFill="1" applyBorder="1" applyAlignment="1">
      <alignment horizontal="center" vertical="top"/>
    </xf>
    <xf numFmtId="49" fontId="10" fillId="0" borderId="2" xfId="0" applyNumberFormat="1" applyFont="1" applyFill="1" applyBorder="1" applyAlignment="1">
      <alignment horizontal="center" vertical="top"/>
    </xf>
    <xf numFmtId="49" fontId="10" fillId="0" borderId="3" xfId="0" applyNumberFormat="1" applyFont="1" applyFill="1" applyBorder="1" applyAlignment="1">
      <alignment horizontal="center" vertical="top"/>
    </xf>
    <xf numFmtId="0" fontId="10" fillId="0" borderId="3" xfId="0" applyFont="1" applyFill="1" applyBorder="1" applyAlignment="1">
      <alignment horizontal="center" vertical="top"/>
    </xf>
    <xf numFmtId="0" fontId="10" fillId="0" borderId="4" xfId="0" applyFont="1" applyFill="1" applyBorder="1" applyAlignment="1">
      <alignment horizontal="center" vertical="top"/>
    </xf>
    <xf numFmtId="0" fontId="10" fillId="0" borderId="2" xfId="0" applyFont="1" applyFill="1" applyBorder="1" applyAlignment="1">
      <alignment horizontal="center" vertical="top"/>
    </xf>
    <xf numFmtId="0" fontId="10" fillId="0" borderId="3" xfId="0" applyFont="1" applyFill="1" applyBorder="1" applyAlignment="1">
      <alignment horizontal="left" vertical="top" wrapText="1"/>
    </xf>
    <xf numFmtId="0" fontId="0" fillId="0" borderId="3"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20" fillId="0" borderId="2" xfId="0" applyFont="1" applyFill="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8" fillId="0" borderId="2" xfId="0" applyNumberFormat="1" applyFont="1" applyFill="1" applyBorder="1" applyAlignment="1">
      <alignment horizontal="center" vertical="top"/>
    </xf>
    <xf numFmtId="0" fontId="0" fillId="0" borderId="3" xfId="0" applyFill="1" applyBorder="1" applyAlignment="1">
      <alignment vertical="top"/>
    </xf>
    <xf numFmtId="0" fontId="18" fillId="0" borderId="1" xfId="0" applyFont="1" applyFill="1" applyBorder="1" applyAlignment="1">
      <alignment horizontal="left" vertical="top" wrapText="1"/>
    </xf>
    <xf numFmtId="0" fontId="8" fillId="0" borderId="2" xfId="2" applyFont="1" applyFill="1" applyBorder="1" applyAlignment="1">
      <alignment horizontal="left" vertical="top" wrapText="1"/>
    </xf>
    <xf numFmtId="0" fontId="8" fillId="0" borderId="4" xfId="2"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4" fontId="18" fillId="0" borderId="1" xfId="0" applyNumberFormat="1" applyFont="1" applyFill="1" applyBorder="1" applyAlignment="1">
      <alignment horizontal="center" vertical="top"/>
    </xf>
    <xf numFmtId="0" fontId="8" fillId="0" borderId="1" xfId="0" applyFont="1" applyFill="1" applyBorder="1" applyAlignment="1">
      <alignment horizontal="center" vertical="top" wrapText="1"/>
    </xf>
    <xf numFmtId="166" fontId="10" fillId="0" borderId="1" xfId="0" applyNumberFormat="1" applyFont="1" applyFill="1" applyBorder="1" applyAlignment="1">
      <alignment horizontal="center" vertical="top"/>
    </xf>
    <xf numFmtId="0" fontId="20" fillId="0" borderId="1" xfId="0" applyFont="1" applyFill="1" applyBorder="1" applyAlignment="1">
      <alignment horizontal="center" vertical="top"/>
    </xf>
    <xf numFmtId="0" fontId="10" fillId="0" borderId="10"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4"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2" xfId="0" applyFont="1" applyFill="1" applyBorder="1" applyAlignment="1">
      <alignment horizontal="left" vertical="top" wrapText="1"/>
    </xf>
    <xf numFmtId="4" fontId="18" fillId="0" borderId="3" xfId="0" applyNumberFormat="1" applyFont="1" applyFill="1" applyBorder="1" applyAlignment="1">
      <alignment horizontal="center" vertical="top"/>
    </xf>
    <xf numFmtId="4" fontId="18" fillId="0" borderId="4" xfId="0" applyNumberFormat="1" applyFont="1" applyFill="1" applyBorder="1" applyAlignment="1">
      <alignment horizontal="center" vertical="top"/>
    </xf>
    <xf numFmtId="2" fontId="10" fillId="0" borderId="2" xfId="0" applyNumberFormat="1" applyFont="1" applyFill="1" applyBorder="1" applyAlignment="1">
      <alignment horizontal="center" vertical="top"/>
    </xf>
    <xf numFmtId="2" fontId="0" fillId="0" borderId="4" xfId="0" applyNumberFormat="1" applyFill="1" applyBorder="1" applyAlignment="1">
      <alignment horizontal="center" vertical="top"/>
    </xf>
    <xf numFmtId="49" fontId="20" fillId="0" borderId="5" xfId="0" applyNumberFormat="1"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166" fontId="20" fillId="0" borderId="5" xfId="0" applyNumberFormat="1" applyFont="1" applyFill="1" applyBorder="1" applyAlignment="1">
      <alignment horizontal="center" vertical="center"/>
    </xf>
    <xf numFmtId="166" fontId="20" fillId="0" borderId="6" xfId="0" applyNumberFormat="1" applyFont="1" applyFill="1" applyBorder="1" applyAlignment="1">
      <alignment horizontal="center" vertical="center"/>
    </xf>
    <xf numFmtId="166" fontId="20" fillId="0" borderId="7" xfId="0" applyNumberFormat="1"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49" fontId="8" fillId="0" borderId="2" xfId="0" applyNumberFormat="1" applyFont="1" applyFill="1" applyBorder="1" applyAlignment="1">
      <alignment horizontal="center" vertical="top" wrapText="1"/>
    </xf>
    <xf numFmtId="49" fontId="8" fillId="0" borderId="4" xfId="0" applyNumberFormat="1" applyFont="1" applyFill="1" applyBorder="1" applyAlignment="1">
      <alignment horizontal="center"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0" fillId="0" borderId="2" xfId="0" applyFont="1" applyFill="1" applyBorder="1" applyAlignment="1">
      <alignment horizontal="left" vertical="center" wrapText="1"/>
    </xf>
    <xf numFmtId="0" fontId="0" fillId="0" borderId="4" xfId="0" applyFill="1" applyBorder="1" applyAlignment="1">
      <alignment horizontal="left" vertical="center" wrapText="1"/>
    </xf>
    <xf numFmtId="0" fontId="10" fillId="0" borderId="2" xfId="0" applyFont="1"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8" fillId="0" borderId="2" xfId="2" applyFont="1" applyFill="1" applyBorder="1" applyAlignment="1">
      <alignment horizontal="center" vertical="top" wrapText="1"/>
    </xf>
    <xf numFmtId="43" fontId="10" fillId="0" borderId="2" xfId="3481" applyFont="1" applyFill="1" applyBorder="1" applyAlignment="1">
      <alignment horizontal="center" vertical="top"/>
    </xf>
    <xf numFmtId="166" fontId="18" fillId="2" borderId="1" xfId="5" applyNumberFormat="1" applyFont="1" applyFill="1" applyBorder="1" applyAlignment="1">
      <alignment horizontal="center" vertical="top"/>
    </xf>
    <xf numFmtId="166" fontId="8" fillId="2" borderId="1" xfId="0" applyNumberFormat="1" applyFont="1" applyFill="1" applyBorder="1" applyAlignment="1">
      <alignment horizontal="center" vertical="top"/>
    </xf>
    <xf numFmtId="0" fontId="18"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166" fontId="8" fillId="2" borderId="2" xfId="0" applyNumberFormat="1" applyFont="1" applyFill="1" applyBorder="1" applyAlignment="1">
      <alignment horizontal="center" vertical="top"/>
    </xf>
    <xf numFmtId="166" fontId="8" fillId="2" borderId="3" xfId="0" applyNumberFormat="1" applyFont="1" applyFill="1" applyBorder="1" applyAlignment="1">
      <alignment horizontal="center" vertical="top"/>
    </xf>
    <xf numFmtId="166" fontId="8" fillId="2" borderId="4" xfId="0" applyNumberFormat="1" applyFont="1" applyFill="1" applyBorder="1" applyAlignment="1">
      <alignment horizontal="center" vertical="top"/>
    </xf>
    <xf numFmtId="166" fontId="18" fillId="2" borderId="1" xfId="0" applyNumberFormat="1" applyFont="1" applyFill="1" applyBorder="1" applyAlignment="1">
      <alignment horizontal="center" vertical="top" wrapText="1"/>
    </xf>
    <xf numFmtId="166" fontId="18" fillId="2" borderId="1" xfId="0" applyNumberFormat="1" applyFont="1" applyFill="1" applyBorder="1" applyAlignment="1">
      <alignment horizontal="center" vertical="top"/>
    </xf>
    <xf numFmtId="49" fontId="8" fillId="2" borderId="2"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8" fillId="2" borderId="3" xfId="0" applyFont="1" applyFill="1" applyBorder="1" applyAlignment="1">
      <alignment horizontal="center" vertical="top" wrapText="1"/>
    </xf>
    <xf numFmtId="166" fontId="18" fillId="2" borderId="2" xfId="5" applyNumberFormat="1" applyFont="1" applyFill="1" applyBorder="1" applyAlignment="1">
      <alignment horizontal="center" vertical="top"/>
    </xf>
    <xf numFmtId="166" fontId="18" fillId="2" borderId="3" xfId="5" applyNumberFormat="1" applyFont="1" applyFill="1" applyBorder="1" applyAlignment="1">
      <alignment horizontal="center" vertical="top"/>
    </xf>
    <xf numFmtId="166" fontId="18" fillId="2" borderId="2" xfId="0" applyNumberFormat="1" applyFont="1" applyFill="1" applyBorder="1" applyAlignment="1">
      <alignment horizontal="center" vertical="top" wrapText="1"/>
    </xf>
    <xf numFmtId="166" fontId="18" fillId="2" borderId="3" xfId="0" applyNumberFormat="1" applyFont="1" applyFill="1" applyBorder="1" applyAlignment="1">
      <alignment horizontal="center" vertical="top" wrapText="1"/>
    </xf>
    <xf numFmtId="166" fontId="18" fillId="2" borderId="3" xfId="0" applyNumberFormat="1" applyFont="1" applyFill="1" applyBorder="1" applyAlignment="1">
      <alignment horizontal="center" vertical="top"/>
    </xf>
    <xf numFmtId="49" fontId="10" fillId="0" borderId="2" xfId="0" applyNumberFormat="1" applyFont="1" applyFill="1" applyBorder="1" applyAlignment="1">
      <alignment horizontal="center" vertical="top"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166" fontId="8" fillId="2" borderId="2" xfId="5" applyNumberFormat="1" applyFont="1" applyFill="1" applyBorder="1" applyAlignment="1">
      <alignment horizontal="center" vertical="top"/>
    </xf>
    <xf numFmtId="166" fontId="8" fillId="2" borderId="4" xfId="5" applyNumberFormat="1" applyFont="1" applyFill="1" applyBorder="1" applyAlignment="1">
      <alignment horizontal="center" vertical="top"/>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0" borderId="3" xfId="0" applyFont="1" applyFill="1" applyBorder="1" applyAlignment="1">
      <alignment horizontal="left" vertical="top"/>
    </xf>
    <xf numFmtId="49" fontId="8" fillId="2" borderId="1" xfId="0" applyNumberFormat="1" applyFont="1" applyFill="1" applyBorder="1" applyAlignment="1">
      <alignment horizontal="center" vertical="top"/>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8" fillId="2" borderId="2" xfId="0" applyFont="1" applyFill="1" applyBorder="1" applyAlignment="1">
      <alignment horizontal="left" vertical="top" wrapText="1"/>
    </xf>
    <xf numFmtId="0" fontId="0" fillId="0" borderId="4" xfId="0" applyBorder="1" applyAlignment="1">
      <alignment horizontal="left" vertical="top" wrapText="1"/>
    </xf>
    <xf numFmtId="166" fontId="8" fillId="0" borderId="2" xfId="0" applyNumberFormat="1" applyFont="1" applyFill="1" applyBorder="1" applyAlignment="1">
      <alignment horizontal="center" vertical="top"/>
    </xf>
    <xf numFmtId="166" fontId="8" fillId="0" borderId="3" xfId="0" applyNumberFormat="1" applyFont="1" applyFill="1" applyBorder="1" applyAlignment="1">
      <alignment horizontal="center" vertical="top"/>
    </xf>
    <xf numFmtId="166" fontId="0" fillId="0" borderId="4" xfId="0" applyNumberFormat="1" applyFill="1" applyBorder="1" applyAlignment="1">
      <alignment horizontal="center" vertical="top"/>
    </xf>
    <xf numFmtId="0" fontId="22" fillId="2" borderId="2" xfId="0" applyFont="1" applyFill="1" applyBorder="1" applyAlignment="1">
      <alignment horizontal="left" vertical="top"/>
    </xf>
    <xf numFmtId="49" fontId="18" fillId="2" borderId="2" xfId="0" applyNumberFormat="1" applyFont="1" applyFill="1" applyBorder="1" applyAlignment="1">
      <alignment horizontal="center" vertical="top"/>
    </xf>
    <xf numFmtId="0" fontId="8" fillId="2" borderId="2" xfId="0" applyFont="1" applyFill="1" applyBorder="1" applyAlignment="1">
      <alignment horizontal="center" vertical="top"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166" fontId="8" fillId="2" borderId="2" xfId="0" applyNumberFormat="1" applyFont="1" applyFill="1" applyBorder="1" applyAlignment="1">
      <alignment horizontal="center" vertical="top" wrapText="1"/>
    </xf>
    <xf numFmtId="0" fontId="8" fillId="2" borderId="4" xfId="0" applyFont="1" applyFill="1" applyBorder="1" applyAlignment="1">
      <alignment horizontal="left" vertical="top" wrapText="1"/>
    </xf>
    <xf numFmtId="0" fontId="8" fillId="2" borderId="4" xfId="0" applyFont="1" applyFill="1" applyBorder="1" applyAlignment="1">
      <alignment horizontal="center"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8" fillId="2" borderId="3" xfId="0" applyFont="1" applyFill="1" applyBorder="1" applyAlignment="1">
      <alignment horizontal="left" vertical="top"/>
    </xf>
    <xf numFmtId="1" fontId="8" fillId="2" borderId="2" xfId="0" applyNumberFormat="1" applyFont="1" applyFill="1" applyBorder="1" applyAlignment="1">
      <alignment horizontal="center" vertical="top"/>
    </xf>
    <xf numFmtId="1" fontId="8" fillId="2" borderId="4" xfId="0" applyNumberFormat="1" applyFont="1" applyFill="1" applyBorder="1" applyAlignment="1">
      <alignment horizontal="center" vertical="top"/>
    </xf>
    <xf numFmtId="166" fontId="8" fillId="2" borderId="3" xfId="5" applyNumberFormat="1" applyFont="1" applyFill="1" applyBorder="1" applyAlignment="1">
      <alignment horizontal="center" vertical="top"/>
    </xf>
    <xf numFmtId="0" fontId="8" fillId="2" borderId="3" xfId="0" applyFont="1" applyFill="1" applyBorder="1" applyAlignment="1">
      <alignment horizontal="left" vertical="top" wrapText="1"/>
    </xf>
    <xf numFmtId="0" fontId="23" fillId="2" borderId="2" xfId="0" applyFont="1" applyFill="1" applyBorder="1" applyAlignment="1">
      <alignment horizontal="left" vertical="top" wrapText="1"/>
    </xf>
    <xf numFmtId="0" fontId="23" fillId="2" borderId="4" xfId="0" applyFont="1" applyFill="1" applyBorder="1" applyAlignment="1">
      <alignment horizontal="left" vertical="top" wrapText="1"/>
    </xf>
    <xf numFmtId="1" fontId="8" fillId="2" borderId="2" xfId="0" applyNumberFormat="1" applyFont="1" applyFill="1" applyBorder="1" applyAlignment="1">
      <alignment horizontal="center" vertical="top" wrapText="1"/>
    </xf>
    <xf numFmtId="1" fontId="8" fillId="2" borderId="4" xfId="0" applyNumberFormat="1" applyFont="1" applyFill="1" applyBorder="1" applyAlignment="1">
      <alignment horizontal="center" vertical="top" wrapText="1"/>
    </xf>
    <xf numFmtId="0" fontId="52" fillId="2" borderId="2" xfId="0" applyFont="1" applyFill="1" applyBorder="1" applyAlignment="1">
      <alignment horizontal="left" vertical="top" wrapText="1"/>
    </xf>
    <xf numFmtId="49" fontId="20" fillId="0" borderId="9" xfId="0" applyNumberFormat="1" applyFont="1" applyFill="1" applyBorder="1" applyAlignment="1">
      <alignment horizontal="center" vertical="center" wrapText="1"/>
    </xf>
    <xf numFmtId="0" fontId="8" fillId="0" borderId="8" xfId="2" applyFont="1" applyFill="1" applyBorder="1" applyAlignment="1">
      <alignment horizontal="center" vertical="top" wrapText="1"/>
    </xf>
    <xf numFmtId="0" fontId="8" fillId="0" borderId="11" xfId="2" applyFont="1" applyFill="1" applyBorder="1" applyAlignment="1">
      <alignment horizontal="center" vertical="top" wrapText="1"/>
    </xf>
    <xf numFmtId="0" fontId="8" fillId="0" borderId="13" xfId="2" applyFont="1" applyFill="1" applyBorder="1" applyAlignment="1">
      <alignment horizontal="center" vertical="top" wrapText="1"/>
    </xf>
    <xf numFmtId="0" fontId="8" fillId="0" borderId="10" xfId="2" applyFont="1" applyFill="1" applyBorder="1" applyAlignment="1">
      <alignment horizontal="center" vertical="top" wrapText="1"/>
    </xf>
    <xf numFmtId="0" fontId="8" fillId="0" borderId="12" xfId="2" applyFont="1" applyFill="1" applyBorder="1" applyAlignment="1">
      <alignment horizontal="center" vertical="top" wrapText="1"/>
    </xf>
    <xf numFmtId="0" fontId="8" fillId="0" borderId="14" xfId="2" applyFont="1" applyFill="1" applyBorder="1" applyAlignment="1">
      <alignment horizontal="center" vertical="top" wrapText="1"/>
    </xf>
    <xf numFmtId="167" fontId="10" fillId="0" borderId="2" xfId="0" applyNumberFormat="1" applyFont="1" applyFill="1" applyBorder="1" applyAlignment="1">
      <alignment horizontal="center" vertical="top"/>
    </xf>
    <xf numFmtId="167" fontId="10" fillId="0" borderId="3" xfId="0" applyNumberFormat="1" applyFont="1" applyFill="1" applyBorder="1" applyAlignment="1">
      <alignment horizontal="center" vertical="top"/>
    </xf>
    <xf numFmtId="167" fontId="10" fillId="0" borderId="4" xfId="0" applyNumberFormat="1" applyFont="1" applyFill="1" applyBorder="1" applyAlignment="1">
      <alignment horizontal="center" vertical="top"/>
    </xf>
    <xf numFmtId="49" fontId="20" fillId="0" borderId="2" xfId="0" applyNumberFormat="1" applyFont="1" applyFill="1" applyBorder="1" applyAlignment="1">
      <alignment horizontal="center" vertical="top" wrapText="1"/>
    </xf>
    <xf numFmtId="49" fontId="20" fillId="0" borderId="3" xfId="0" applyNumberFormat="1" applyFont="1" applyFill="1" applyBorder="1" applyAlignment="1">
      <alignment horizontal="center" vertical="top" wrapText="1"/>
    </xf>
    <xf numFmtId="49" fontId="20" fillId="0" borderId="4" xfId="0" applyNumberFormat="1" applyFont="1" applyFill="1" applyBorder="1" applyAlignment="1">
      <alignment horizontal="center" vertical="top" wrapText="1"/>
    </xf>
    <xf numFmtId="49" fontId="8" fillId="0" borderId="2" xfId="2" applyNumberFormat="1" applyFont="1" applyFill="1" applyBorder="1" applyAlignment="1">
      <alignment horizontal="center" vertical="top" wrapText="1"/>
    </xf>
    <xf numFmtId="49" fontId="10" fillId="0" borderId="3" xfId="0" applyNumberFormat="1" applyFont="1" applyFill="1" applyBorder="1" applyAlignment="1">
      <alignment horizontal="center" vertical="top" wrapText="1"/>
    </xf>
    <xf numFmtId="49" fontId="10" fillId="0" borderId="4" xfId="0" applyNumberFormat="1" applyFont="1" applyFill="1" applyBorder="1" applyAlignment="1">
      <alignment horizontal="center" vertical="top" wrapText="1"/>
    </xf>
    <xf numFmtId="49" fontId="10" fillId="0" borderId="2" xfId="0" applyNumberFormat="1" applyFont="1" applyFill="1" applyBorder="1" applyAlignment="1">
      <alignment horizontal="left" vertical="top" wrapText="1"/>
    </xf>
    <xf numFmtId="49" fontId="10" fillId="0" borderId="3" xfId="0" applyNumberFormat="1"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0" fontId="8" fillId="0" borderId="3" xfId="2" applyFont="1" applyFill="1" applyBorder="1" applyAlignment="1">
      <alignment horizontal="center" vertical="top" wrapText="1"/>
    </xf>
    <xf numFmtId="0" fontId="8" fillId="0" borderId="4" xfId="2" applyFont="1" applyFill="1" applyBorder="1" applyAlignment="1">
      <alignment horizontal="center" vertical="top" wrapText="1"/>
    </xf>
    <xf numFmtId="0" fontId="8" fillId="0" borderId="3" xfId="2" applyFont="1" applyFill="1" applyBorder="1" applyAlignment="1">
      <alignment horizontal="left" vertical="top" wrapText="1"/>
    </xf>
    <xf numFmtId="166" fontId="10" fillId="0" borderId="2" xfId="0" applyNumberFormat="1" applyFont="1" applyFill="1" applyBorder="1" applyAlignment="1">
      <alignment horizontal="center" vertical="top" wrapText="1"/>
    </xf>
    <xf numFmtId="166" fontId="10" fillId="0" borderId="3" xfId="0" applyNumberFormat="1" applyFont="1" applyFill="1" applyBorder="1" applyAlignment="1">
      <alignment horizontal="center" vertical="top" wrapText="1"/>
    </xf>
    <xf numFmtId="166" fontId="10" fillId="0" borderId="4" xfId="0" applyNumberFormat="1" applyFont="1" applyFill="1" applyBorder="1" applyAlignment="1">
      <alignment horizontal="center" vertical="top" wrapText="1"/>
    </xf>
    <xf numFmtId="43" fontId="10" fillId="0" borderId="3" xfId="3481" applyFont="1" applyFill="1" applyBorder="1" applyAlignment="1">
      <alignment horizontal="center" vertical="top"/>
    </xf>
    <xf numFmtId="43" fontId="10" fillId="0" borderId="4" xfId="3481" applyFont="1" applyFill="1" applyBorder="1" applyAlignment="1">
      <alignment horizontal="center" vertical="top"/>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3" fillId="0" borderId="32" xfId="0" applyFont="1" applyBorder="1" applyAlignment="1">
      <alignment horizontal="left" vertical="center" wrapText="1"/>
    </xf>
    <xf numFmtId="0" fontId="55" fillId="0" borderId="47" xfId="0" applyFont="1" applyBorder="1" applyAlignment="1">
      <alignment horizontal="left" vertical="center" wrapText="1"/>
    </xf>
    <xf numFmtId="0" fontId="55" fillId="0" borderId="37" xfId="0" applyFont="1" applyBorder="1" applyAlignment="1">
      <alignment horizontal="left" vertical="center" wrapText="1"/>
    </xf>
    <xf numFmtId="0" fontId="10" fillId="0" borderId="54" xfId="0" applyFont="1" applyBorder="1" applyAlignment="1">
      <alignment horizontal="center" vertical="top" wrapText="1"/>
    </xf>
    <xf numFmtId="0" fontId="0" fillId="0" borderId="40" xfId="0" applyBorder="1" applyAlignment="1">
      <alignment horizontal="center" wrapText="1"/>
    </xf>
    <xf numFmtId="0" fontId="0" fillId="0" borderId="45" xfId="0" applyBorder="1" applyAlignment="1">
      <alignment horizontal="center" wrapText="1"/>
    </xf>
    <xf numFmtId="0" fontId="10" fillId="0" borderId="54" xfId="0" applyFont="1" applyBorder="1" applyAlignment="1">
      <alignment horizontal="left" vertical="top" wrapText="1"/>
    </xf>
    <xf numFmtId="0" fontId="0" fillId="0" borderId="40" xfId="0" applyBorder="1" applyAlignment="1">
      <alignment wrapText="1"/>
    </xf>
    <xf numFmtId="0" fontId="0" fillId="0" borderId="45" xfId="0" applyBorder="1" applyAlignment="1">
      <alignment wrapText="1"/>
    </xf>
    <xf numFmtId="0" fontId="10" fillId="2" borderId="41" xfId="0" applyFont="1" applyFill="1"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0" fontId="50" fillId="0" borderId="0" xfId="0" applyFont="1" applyAlignment="1">
      <alignment horizontal="right"/>
    </xf>
    <xf numFmtId="0" fontId="51" fillId="0" borderId="0" xfId="0" applyFont="1" applyAlignment="1"/>
    <xf numFmtId="0" fontId="0" fillId="0" borderId="15" xfId="0" applyBorder="1" applyAlignment="1"/>
    <xf numFmtId="0" fontId="9" fillId="0" borderId="47" xfId="0" applyFont="1" applyFill="1" applyBorder="1" applyAlignment="1">
      <alignment horizontal="center" vertical="center" wrapText="1"/>
    </xf>
    <xf numFmtId="0" fontId="0" fillId="0" borderId="47" xfId="0" applyFill="1" applyBorder="1" applyAlignment="1">
      <alignment wrapText="1"/>
    </xf>
    <xf numFmtId="0" fontId="0" fillId="0" borderId="37" xfId="0" applyFill="1" applyBorder="1" applyAlignment="1"/>
    <xf numFmtId="0" fontId="9" fillId="0" borderId="32" xfId="0" applyFont="1" applyBorder="1" applyAlignment="1">
      <alignment horizontal="center" vertical="center" wrapText="1"/>
    </xf>
    <xf numFmtId="0" fontId="0" fillId="0" borderId="47" xfId="0" applyBorder="1" applyAlignment="1">
      <alignment wrapText="1"/>
    </xf>
    <xf numFmtId="0" fontId="0" fillId="0" borderId="37" xfId="0" applyBorder="1" applyAlignment="1">
      <alignment wrapText="1"/>
    </xf>
    <xf numFmtId="0" fontId="20" fillId="0" borderId="47" xfId="0" applyFont="1" applyBorder="1" applyAlignment="1">
      <alignment horizontal="center" vertical="center" wrapText="1"/>
    </xf>
    <xf numFmtId="0" fontId="0" fillId="0" borderId="47" xfId="0" applyBorder="1" applyAlignment="1">
      <alignment horizontal="center" vertical="center" wrapText="1"/>
    </xf>
    <xf numFmtId="0" fontId="0" fillId="0" borderId="37" xfId="0" applyBorder="1" applyAlignment="1">
      <alignment vertical="center" wrapText="1"/>
    </xf>
    <xf numFmtId="0" fontId="20"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166" fontId="10" fillId="2" borderId="55" xfId="0" applyNumberFormat="1" applyFont="1" applyFill="1"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166" fontId="10" fillId="2" borderId="41" xfId="0" applyNumberFormat="1" applyFont="1" applyFill="1" applyBorder="1" applyAlignment="1">
      <alignment horizontal="left" vertical="top" wrapText="1"/>
    </xf>
    <xf numFmtId="0" fontId="0" fillId="0" borderId="0" xfId="0" applyBorder="1" applyAlignment="1">
      <alignment horizontal="left" vertical="top" wrapText="1"/>
    </xf>
    <xf numFmtId="166" fontId="10" fillId="2" borderId="44" xfId="0" applyNumberFormat="1" applyFont="1" applyFill="1" applyBorder="1" applyAlignment="1">
      <alignment horizontal="left" vertical="top" wrapText="1"/>
    </xf>
    <xf numFmtId="0" fontId="0" fillId="0" borderId="38" xfId="0" applyBorder="1" applyAlignment="1">
      <alignment horizontal="left" vertical="top" wrapText="1"/>
    </xf>
    <xf numFmtId="0" fontId="0" fillId="0" borderId="48" xfId="0" applyBorder="1" applyAlignment="1">
      <alignment horizontal="left" vertical="top" wrapText="1"/>
    </xf>
    <xf numFmtId="0" fontId="56" fillId="0" borderId="32" xfId="0" applyFont="1" applyBorder="1" applyAlignment="1">
      <alignment horizontal="left" vertical="center" wrapText="1"/>
    </xf>
    <xf numFmtId="49" fontId="20" fillId="0" borderId="0" xfId="0" applyNumberFormat="1" applyFont="1" applyBorder="1" applyAlignment="1">
      <alignment horizontal="center" vertical="center" wrapText="1"/>
    </xf>
    <xf numFmtId="0" fontId="0" fillId="0" borderId="0" xfId="0" applyAlignment="1">
      <alignment vertical="center" wrapText="1"/>
    </xf>
  </cellXfs>
  <cellStyles count="3482">
    <cellStyle name="S0" xfId="31"/>
    <cellStyle name="S0 10" xfId="32"/>
    <cellStyle name="S0 100" xfId="33"/>
    <cellStyle name="S0 101" xfId="34"/>
    <cellStyle name="S0 102" xfId="35"/>
    <cellStyle name="S0 103" xfId="36"/>
    <cellStyle name="S0 104" xfId="37"/>
    <cellStyle name="S0 105" xfId="38"/>
    <cellStyle name="S0 106" xfId="39"/>
    <cellStyle name="S0 107" xfId="40"/>
    <cellStyle name="S0 108" xfId="41"/>
    <cellStyle name="S0 109" xfId="42"/>
    <cellStyle name="S0 11" xfId="43"/>
    <cellStyle name="S0 110" xfId="44"/>
    <cellStyle name="S0 111" xfId="45"/>
    <cellStyle name="S0 112" xfId="46"/>
    <cellStyle name="S0 113" xfId="47"/>
    <cellStyle name="S0 114" xfId="48"/>
    <cellStyle name="S0 115" xfId="49"/>
    <cellStyle name="S0 116" xfId="50"/>
    <cellStyle name="S0 117" xfId="51"/>
    <cellStyle name="S0 118" xfId="52"/>
    <cellStyle name="S0 119" xfId="53"/>
    <cellStyle name="S0 12" xfId="54"/>
    <cellStyle name="S0 120" xfId="55"/>
    <cellStyle name="S0 121" xfId="56"/>
    <cellStyle name="S0 122" xfId="57"/>
    <cellStyle name="S0 123" xfId="58"/>
    <cellStyle name="S0 124" xfId="59"/>
    <cellStyle name="S0 125" xfId="60"/>
    <cellStyle name="S0 126" xfId="61"/>
    <cellStyle name="S0 127" xfId="62"/>
    <cellStyle name="S0 128" xfId="63"/>
    <cellStyle name="S0 129" xfId="64"/>
    <cellStyle name="S0 13" xfId="65"/>
    <cellStyle name="S0 130" xfId="66"/>
    <cellStyle name="S0 131" xfId="67"/>
    <cellStyle name="S0 132" xfId="68"/>
    <cellStyle name="S0 133" xfId="69"/>
    <cellStyle name="S0 134" xfId="70"/>
    <cellStyle name="S0 135" xfId="71"/>
    <cellStyle name="S0 136" xfId="72"/>
    <cellStyle name="S0 137" xfId="73"/>
    <cellStyle name="S0 138" xfId="74"/>
    <cellStyle name="S0 139" xfId="75"/>
    <cellStyle name="S0 14" xfId="76"/>
    <cellStyle name="S0 140" xfId="77"/>
    <cellStyle name="S0 141" xfId="78"/>
    <cellStyle name="S0 142" xfId="79"/>
    <cellStyle name="S0 143" xfId="80"/>
    <cellStyle name="S0 144" xfId="81"/>
    <cellStyle name="S0 145" xfId="82"/>
    <cellStyle name="S0 146" xfId="83"/>
    <cellStyle name="S0 147" xfId="84"/>
    <cellStyle name="S0 148" xfId="85"/>
    <cellStyle name="S0 149" xfId="86"/>
    <cellStyle name="S0 15" xfId="87"/>
    <cellStyle name="S0 150" xfId="88"/>
    <cellStyle name="S0 151" xfId="89"/>
    <cellStyle name="S0 152" xfId="90"/>
    <cellStyle name="S0 153" xfId="91"/>
    <cellStyle name="S0 154" xfId="92"/>
    <cellStyle name="S0 155" xfId="93"/>
    <cellStyle name="S0 156" xfId="94"/>
    <cellStyle name="S0 157" xfId="95"/>
    <cellStyle name="S0 158" xfId="96"/>
    <cellStyle name="S0 159" xfId="97"/>
    <cellStyle name="S0 16" xfId="98"/>
    <cellStyle name="S0 160" xfId="99"/>
    <cellStyle name="S0 161" xfId="100"/>
    <cellStyle name="S0 162" xfId="101"/>
    <cellStyle name="S0 17" xfId="102"/>
    <cellStyle name="S0 18" xfId="103"/>
    <cellStyle name="S0 19" xfId="104"/>
    <cellStyle name="S0 2" xfId="105"/>
    <cellStyle name="S0 20" xfId="106"/>
    <cellStyle name="S0 21" xfId="107"/>
    <cellStyle name="S0 22" xfId="108"/>
    <cellStyle name="S0 23" xfId="109"/>
    <cellStyle name="S0 24" xfId="110"/>
    <cellStyle name="S0 25" xfId="111"/>
    <cellStyle name="S0 26" xfId="112"/>
    <cellStyle name="S0 27" xfId="113"/>
    <cellStyle name="S0 28" xfId="114"/>
    <cellStyle name="S0 29" xfId="115"/>
    <cellStyle name="S0 3" xfId="116"/>
    <cellStyle name="S0 30" xfId="117"/>
    <cellStyle name="S0 31" xfId="118"/>
    <cellStyle name="S0 32" xfId="119"/>
    <cellStyle name="S0 33" xfId="120"/>
    <cellStyle name="S0 34" xfId="121"/>
    <cellStyle name="S0 35" xfId="122"/>
    <cellStyle name="S0 36" xfId="123"/>
    <cellStyle name="S0 37" xfId="124"/>
    <cellStyle name="S0 38" xfId="125"/>
    <cellStyle name="S0 39" xfId="126"/>
    <cellStyle name="S0 4" xfId="127"/>
    <cellStyle name="S0 40" xfId="128"/>
    <cellStyle name="S0 41" xfId="129"/>
    <cellStyle name="S0 42" xfId="130"/>
    <cellStyle name="S0 43" xfId="131"/>
    <cellStyle name="S0 44" xfId="132"/>
    <cellStyle name="S0 45" xfId="133"/>
    <cellStyle name="S0 46" xfId="134"/>
    <cellStyle name="S0 47" xfId="135"/>
    <cellStyle name="S0 48" xfId="136"/>
    <cellStyle name="S0 49" xfId="137"/>
    <cellStyle name="S0 5" xfId="138"/>
    <cellStyle name="S0 50" xfId="139"/>
    <cellStyle name="S0 51" xfId="140"/>
    <cellStyle name="S0 52" xfId="141"/>
    <cellStyle name="S0 53" xfId="142"/>
    <cellStyle name="S0 54" xfId="143"/>
    <cellStyle name="S0 55" xfId="144"/>
    <cellStyle name="S0 56" xfId="145"/>
    <cellStyle name="S0 57" xfId="146"/>
    <cellStyle name="S0 58" xfId="147"/>
    <cellStyle name="S0 59" xfId="148"/>
    <cellStyle name="S0 6" xfId="149"/>
    <cellStyle name="S0 60" xfId="150"/>
    <cellStyle name="S0 61" xfId="151"/>
    <cellStyle name="S0 62" xfId="152"/>
    <cellStyle name="S0 63" xfId="153"/>
    <cellStyle name="S0 64" xfId="154"/>
    <cellStyle name="S0 65" xfId="155"/>
    <cellStyle name="S0 66" xfId="156"/>
    <cellStyle name="S0 67" xfId="157"/>
    <cellStyle name="S0 68" xfId="158"/>
    <cellStyle name="S0 69" xfId="159"/>
    <cellStyle name="S0 7" xfId="160"/>
    <cellStyle name="S0 70" xfId="161"/>
    <cellStyle name="S0 71" xfId="162"/>
    <cellStyle name="S0 72" xfId="163"/>
    <cellStyle name="S0 73" xfId="164"/>
    <cellStyle name="S0 74" xfId="165"/>
    <cellStyle name="S0 75" xfId="166"/>
    <cellStyle name="S0 76" xfId="167"/>
    <cellStyle name="S0 77" xfId="168"/>
    <cellStyle name="S0 78" xfId="169"/>
    <cellStyle name="S0 79" xfId="170"/>
    <cellStyle name="S0 8" xfId="171"/>
    <cellStyle name="S0 80" xfId="172"/>
    <cellStyle name="S0 81" xfId="173"/>
    <cellStyle name="S0 82" xfId="174"/>
    <cellStyle name="S0 83" xfId="175"/>
    <cellStyle name="S0 84" xfId="176"/>
    <cellStyle name="S0 85" xfId="177"/>
    <cellStyle name="S0 86" xfId="178"/>
    <cellStyle name="S0 87" xfId="179"/>
    <cellStyle name="S0 88" xfId="180"/>
    <cellStyle name="S0 89" xfId="181"/>
    <cellStyle name="S0 9" xfId="182"/>
    <cellStyle name="S0 90" xfId="183"/>
    <cellStyle name="S0 91" xfId="184"/>
    <cellStyle name="S0 92" xfId="185"/>
    <cellStyle name="S0 93" xfId="186"/>
    <cellStyle name="S0 94" xfId="187"/>
    <cellStyle name="S0 95" xfId="188"/>
    <cellStyle name="S0 96" xfId="189"/>
    <cellStyle name="S0 97" xfId="190"/>
    <cellStyle name="S0 98" xfId="191"/>
    <cellStyle name="S0 99" xfId="192"/>
    <cellStyle name="S1" xfId="193"/>
    <cellStyle name="S1 10" xfId="194"/>
    <cellStyle name="S1 100" xfId="195"/>
    <cellStyle name="S1 101" xfId="196"/>
    <cellStyle name="S1 102" xfId="197"/>
    <cellStyle name="S1 103" xfId="198"/>
    <cellStyle name="S1 104" xfId="199"/>
    <cellStyle name="S1 105" xfId="200"/>
    <cellStyle name="S1 106" xfId="201"/>
    <cellStyle name="S1 107" xfId="202"/>
    <cellStyle name="S1 108" xfId="203"/>
    <cellStyle name="S1 109" xfId="204"/>
    <cellStyle name="S1 11" xfId="205"/>
    <cellStyle name="S1 110" xfId="206"/>
    <cellStyle name="S1 111" xfId="207"/>
    <cellStyle name="S1 112" xfId="208"/>
    <cellStyle name="S1 113" xfId="209"/>
    <cellStyle name="S1 114" xfId="210"/>
    <cellStyle name="S1 115" xfId="211"/>
    <cellStyle name="S1 116" xfId="212"/>
    <cellStyle name="S1 117" xfId="213"/>
    <cellStyle name="S1 118" xfId="214"/>
    <cellStyle name="S1 119" xfId="215"/>
    <cellStyle name="S1 12" xfId="216"/>
    <cellStyle name="S1 120" xfId="217"/>
    <cellStyle name="S1 121" xfId="218"/>
    <cellStyle name="S1 122" xfId="219"/>
    <cellStyle name="S1 123" xfId="220"/>
    <cellStyle name="S1 124" xfId="221"/>
    <cellStyle name="S1 125" xfId="222"/>
    <cellStyle name="S1 126" xfId="223"/>
    <cellStyle name="S1 127" xfId="224"/>
    <cellStyle name="S1 128" xfId="225"/>
    <cellStyle name="S1 129" xfId="226"/>
    <cellStyle name="S1 13" xfId="227"/>
    <cellStyle name="S1 130" xfId="228"/>
    <cellStyle name="S1 131" xfId="229"/>
    <cellStyle name="S1 132" xfId="230"/>
    <cellStyle name="S1 133" xfId="231"/>
    <cellStyle name="S1 134" xfId="232"/>
    <cellStyle name="S1 135" xfId="233"/>
    <cellStyle name="S1 136" xfId="234"/>
    <cellStyle name="S1 137" xfId="235"/>
    <cellStyle name="S1 138" xfId="236"/>
    <cellStyle name="S1 139" xfId="237"/>
    <cellStyle name="S1 14" xfId="238"/>
    <cellStyle name="S1 140" xfId="239"/>
    <cellStyle name="S1 141" xfId="240"/>
    <cellStyle name="S1 142" xfId="241"/>
    <cellStyle name="S1 143" xfId="242"/>
    <cellStyle name="S1 144" xfId="243"/>
    <cellStyle name="S1 145" xfId="244"/>
    <cellStyle name="S1 146" xfId="245"/>
    <cellStyle name="S1 147" xfId="246"/>
    <cellStyle name="S1 148" xfId="247"/>
    <cellStyle name="S1 149" xfId="248"/>
    <cellStyle name="S1 15" xfId="249"/>
    <cellStyle name="S1 150" xfId="250"/>
    <cellStyle name="S1 151" xfId="251"/>
    <cellStyle name="S1 152" xfId="252"/>
    <cellStyle name="S1 153" xfId="253"/>
    <cellStyle name="S1 154" xfId="254"/>
    <cellStyle name="S1 155" xfId="255"/>
    <cellStyle name="S1 156" xfId="256"/>
    <cellStyle name="S1 157" xfId="257"/>
    <cellStyle name="S1 158" xfId="258"/>
    <cellStyle name="S1 159" xfId="259"/>
    <cellStyle name="S1 16" xfId="260"/>
    <cellStyle name="S1 160" xfId="261"/>
    <cellStyle name="S1 161" xfId="262"/>
    <cellStyle name="S1 162" xfId="263"/>
    <cellStyle name="S1 17" xfId="264"/>
    <cellStyle name="S1 18" xfId="265"/>
    <cellStyle name="S1 19" xfId="266"/>
    <cellStyle name="S1 2" xfId="267"/>
    <cellStyle name="S1 20" xfId="268"/>
    <cellStyle name="S1 21" xfId="269"/>
    <cellStyle name="S1 22" xfId="270"/>
    <cellStyle name="S1 23" xfId="271"/>
    <cellStyle name="S1 24" xfId="272"/>
    <cellStyle name="S1 25" xfId="273"/>
    <cellStyle name="S1 26" xfId="274"/>
    <cellStyle name="S1 27" xfId="275"/>
    <cellStyle name="S1 28" xfId="276"/>
    <cellStyle name="S1 29" xfId="277"/>
    <cellStyle name="S1 3" xfId="278"/>
    <cellStyle name="S1 30" xfId="279"/>
    <cellStyle name="S1 31" xfId="280"/>
    <cellStyle name="S1 32" xfId="281"/>
    <cellStyle name="S1 33" xfId="282"/>
    <cellStyle name="S1 34" xfId="283"/>
    <cellStyle name="S1 35" xfId="284"/>
    <cellStyle name="S1 36" xfId="285"/>
    <cellStyle name="S1 37" xfId="286"/>
    <cellStyle name="S1 38" xfId="287"/>
    <cellStyle name="S1 39" xfId="288"/>
    <cellStyle name="S1 4" xfId="289"/>
    <cellStyle name="S1 40" xfId="290"/>
    <cellStyle name="S1 41" xfId="291"/>
    <cellStyle name="S1 42" xfId="292"/>
    <cellStyle name="S1 43" xfId="293"/>
    <cellStyle name="S1 44" xfId="294"/>
    <cellStyle name="S1 45" xfId="295"/>
    <cellStyle name="S1 46" xfId="296"/>
    <cellStyle name="S1 47" xfId="297"/>
    <cellStyle name="S1 48" xfId="298"/>
    <cellStyle name="S1 49" xfId="299"/>
    <cellStyle name="S1 5" xfId="300"/>
    <cellStyle name="S1 50" xfId="301"/>
    <cellStyle name="S1 51" xfId="302"/>
    <cellStyle name="S1 52" xfId="303"/>
    <cellStyle name="S1 53" xfId="304"/>
    <cellStyle name="S1 54" xfId="305"/>
    <cellStyle name="S1 55" xfId="306"/>
    <cellStyle name="S1 56" xfId="307"/>
    <cellStyle name="S1 57" xfId="308"/>
    <cellStyle name="S1 58" xfId="309"/>
    <cellStyle name="S1 59" xfId="310"/>
    <cellStyle name="S1 6" xfId="311"/>
    <cellStyle name="S1 60" xfId="312"/>
    <cellStyle name="S1 61" xfId="313"/>
    <cellStyle name="S1 62" xfId="314"/>
    <cellStyle name="S1 63" xfId="315"/>
    <cellStyle name="S1 64" xfId="316"/>
    <cellStyle name="S1 65" xfId="317"/>
    <cellStyle name="S1 66" xfId="318"/>
    <cellStyle name="S1 67" xfId="319"/>
    <cellStyle name="S1 68" xfId="320"/>
    <cellStyle name="S1 69" xfId="321"/>
    <cellStyle name="S1 7" xfId="322"/>
    <cellStyle name="S1 70" xfId="323"/>
    <cellStyle name="S1 71" xfId="324"/>
    <cellStyle name="S1 72" xfId="325"/>
    <cellStyle name="S1 73" xfId="326"/>
    <cellStyle name="S1 74" xfId="327"/>
    <cellStyle name="S1 75" xfId="328"/>
    <cellStyle name="S1 76" xfId="329"/>
    <cellStyle name="S1 77" xfId="330"/>
    <cellStyle name="S1 78" xfId="331"/>
    <cellStyle name="S1 79" xfId="332"/>
    <cellStyle name="S1 8" xfId="333"/>
    <cellStyle name="S1 80" xfId="334"/>
    <cellStyle name="S1 81" xfId="335"/>
    <cellStyle name="S1 82" xfId="336"/>
    <cellStyle name="S1 83" xfId="337"/>
    <cellStyle name="S1 84" xfId="338"/>
    <cellStyle name="S1 85" xfId="339"/>
    <cellStyle name="S1 86" xfId="340"/>
    <cellStyle name="S1 87" xfId="341"/>
    <cellStyle name="S1 88" xfId="342"/>
    <cellStyle name="S1 89" xfId="343"/>
    <cellStyle name="S1 9" xfId="344"/>
    <cellStyle name="S1 90" xfId="345"/>
    <cellStyle name="S1 91" xfId="346"/>
    <cellStyle name="S1 92" xfId="347"/>
    <cellStyle name="S1 93" xfId="348"/>
    <cellStyle name="S1 94" xfId="349"/>
    <cellStyle name="S1 95" xfId="350"/>
    <cellStyle name="S1 96" xfId="351"/>
    <cellStyle name="S1 97" xfId="352"/>
    <cellStyle name="S1 98" xfId="353"/>
    <cellStyle name="S1 99" xfId="354"/>
    <cellStyle name="S10" xfId="355"/>
    <cellStyle name="S10 10" xfId="356"/>
    <cellStyle name="S10 100" xfId="357"/>
    <cellStyle name="S10 101" xfId="358"/>
    <cellStyle name="S10 102" xfId="359"/>
    <cellStyle name="S10 103" xfId="360"/>
    <cellStyle name="S10 104" xfId="361"/>
    <cellStyle name="S10 105" xfId="362"/>
    <cellStyle name="S10 106" xfId="363"/>
    <cellStyle name="S10 107" xfId="364"/>
    <cellStyle name="S10 108" xfId="365"/>
    <cellStyle name="S10 109" xfId="366"/>
    <cellStyle name="S10 11" xfId="367"/>
    <cellStyle name="S10 110" xfId="368"/>
    <cellStyle name="S10 111" xfId="369"/>
    <cellStyle name="S10 112" xfId="370"/>
    <cellStyle name="S10 113" xfId="371"/>
    <cellStyle name="S10 114" xfId="372"/>
    <cellStyle name="S10 115" xfId="373"/>
    <cellStyle name="S10 116" xfId="374"/>
    <cellStyle name="S10 117" xfId="375"/>
    <cellStyle name="S10 118" xfId="376"/>
    <cellStyle name="S10 119" xfId="377"/>
    <cellStyle name="S10 12" xfId="378"/>
    <cellStyle name="S10 120" xfId="379"/>
    <cellStyle name="S10 121" xfId="380"/>
    <cellStyle name="S10 122" xfId="381"/>
    <cellStyle name="S10 123" xfId="382"/>
    <cellStyle name="S10 124" xfId="383"/>
    <cellStyle name="S10 125" xfId="384"/>
    <cellStyle name="S10 126" xfId="385"/>
    <cellStyle name="S10 127" xfId="386"/>
    <cellStyle name="S10 128" xfId="387"/>
    <cellStyle name="S10 129" xfId="388"/>
    <cellStyle name="S10 13" xfId="389"/>
    <cellStyle name="S10 130" xfId="390"/>
    <cellStyle name="S10 131" xfId="391"/>
    <cellStyle name="S10 132" xfId="392"/>
    <cellStyle name="S10 133" xfId="393"/>
    <cellStyle name="S10 134" xfId="394"/>
    <cellStyle name="S10 135" xfId="395"/>
    <cellStyle name="S10 136" xfId="396"/>
    <cellStyle name="S10 137" xfId="397"/>
    <cellStyle name="S10 138" xfId="398"/>
    <cellStyle name="S10 139" xfId="399"/>
    <cellStyle name="S10 14" xfId="400"/>
    <cellStyle name="S10 140" xfId="401"/>
    <cellStyle name="S10 141" xfId="402"/>
    <cellStyle name="S10 142" xfId="403"/>
    <cellStyle name="S10 143" xfId="404"/>
    <cellStyle name="S10 144" xfId="405"/>
    <cellStyle name="S10 145" xfId="406"/>
    <cellStyle name="S10 146" xfId="407"/>
    <cellStyle name="S10 147" xfId="408"/>
    <cellStyle name="S10 148" xfId="409"/>
    <cellStyle name="S10 149" xfId="410"/>
    <cellStyle name="S10 15" xfId="411"/>
    <cellStyle name="S10 150" xfId="412"/>
    <cellStyle name="S10 151" xfId="413"/>
    <cellStyle name="S10 152" xfId="414"/>
    <cellStyle name="S10 153" xfId="415"/>
    <cellStyle name="S10 154" xfId="416"/>
    <cellStyle name="S10 155" xfId="417"/>
    <cellStyle name="S10 156" xfId="418"/>
    <cellStyle name="S10 157" xfId="419"/>
    <cellStyle name="S10 158" xfId="420"/>
    <cellStyle name="S10 159" xfId="421"/>
    <cellStyle name="S10 16" xfId="422"/>
    <cellStyle name="S10 160" xfId="423"/>
    <cellStyle name="S10 161" xfId="424"/>
    <cellStyle name="S10 162" xfId="425"/>
    <cellStyle name="S10 17" xfId="426"/>
    <cellStyle name="S10 18" xfId="427"/>
    <cellStyle name="S10 19" xfId="428"/>
    <cellStyle name="S10 2" xfId="429"/>
    <cellStyle name="S10 20" xfId="430"/>
    <cellStyle name="S10 21" xfId="431"/>
    <cellStyle name="S10 22" xfId="432"/>
    <cellStyle name="S10 23" xfId="433"/>
    <cellStyle name="S10 24" xfId="434"/>
    <cellStyle name="S10 25" xfId="435"/>
    <cellStyle name="S10 26" xfId="436"/>
    <cellStyle name="S10 27" xfId="437"/>
    <cellStyle name="S10 28" xfId="438"/>
    <cellStyle name="S10 29" xfId="439"/>
    <cellStyle name="S10 3" xfId="440"/>
    <cellStyle name="S10 30" xfId="441"/>
    <cellStyle name="S10 31" xfId="442"/>
    <cellStyle name="S10 32" xfId="443"/>
    <cellStyle name="S10 33" xfId="444"/>
    <cellStyle name="S10 34" xfId="445"/>
    <cellStyle name="S10 35" xfId="446"/>
    <cellStyle name="S10 36" xfId="447"/>
    <cellStyle name="S10 37" xfId="448"/>
    <cellStyle name="S10 38" xfId="449"/>
    <cellStyle name="S10 39" xfId="450"/>
    <cellStyle name="S10 4" xfId="451"/>
    <cellStyle name="S10 40" xfId="452"/>
    <cellStyle name="S10 41" xfId="453"/>
    <cellStyle name="S10 42" xfId="454"/>
    <cellStyle name="S10 43" xfId="455"/>
    <cellStyle name="S10 44" xfId="456"/>
    <cellStyle name="S10 45" xfId="457"/>
    <cellStyle name="S10 46" xfId="458"/>
    <cellStyle name="S10 47" xfId="459"/>
    <cellStyle name="S10 48" xfId="460"/>
    <cellStyle name="S10 49" xfId="461"/>
    <cellStyle name="S10 5" xfId="462"/>
    <cellStyle name="S10 50" xfId="463"/>
    <cellStyle name="S10 51" xfId="464"/>
    <cellStyle name="S10 52" xfId="465"/>
    <cellStyle name="S10 53" xfId="466"/>
    <cellStyle name="S10 54" xfId="467"/>
    <cellStyle name="S10 55" xfId="468"/>
    <cellStyle name="S10 56" xfId="469"/>
    <cellStyle name="S10 57" xfId="470"/>
    <cellStyle name="S10 58" xfId="471"/>
    <cellStyle name="S10 59" xfId="472"/>
    <cellStyle name="S10 6" xfId="473"/>
    <cellStyle name="S10 60" xfId="474"/>
    <cellStyle name="S10 61" xfId="475"/>
    <cellStyle name="S10 62" xfId="476"/>
    <cellStyle name="S10 63" xfId="477"/>
    <cellStyle name="S10 64" xfId="478"/>
    <cellStyle name="S10 65" xfId="479"/>
    <cellStyle name="S10 66" xfId="480"/>
    <cellStyle name="S10 67" xfId="481"/>
    <cellStyle name="S10 68" xfId="482"/>
    <cellStyle name="S10 69" xfId="483"/>
    <cellStyle name="S10 7" xfId="484"/>
    <cellStyle name="S10 70" xfId="485"/>
    <cellStyle name="S10 71" xfId="486"/>
    <cellStyle name="S10 72" xfId="487"/>
    <cellStyle name="S10 73" xfId="488"/>
    <cellStyle name="S10 74" xfId="489"/>
    <cellStyle name="S10 75" xfId="490"/>
    <cellStyle name="S10 76" xfId="491"/>
    <cellStyle name="S10 77" xfId="492"/>
    <cellStyle name="S10 78" xfId="493"/>
    <cellStyle name="S10 79" xfId="494"/>
    <cellStyle name="S10 8" xfId="495"/>
    <cellStyle name="S10 80" xfId="496"/>
    <cellStyle name="S10 81" xfId="497"/>
    <cellStyle name="S10 82" xfId="498"/>
    <cellStyle name="S10 83" xfId="499"/>
    <cellStyle name="S10 84" xfId="500"/>
    <cellStyle name="S10 85" xfId="501"/>
    <cellStyle name="S10 86" xfId="502"/>
    <cellStyle name="S10 87" xfId="503"/>
    <cellStyle name="S10 88" xfId="504"/>
    <cellStyle name="S10 89" xfId="505"/>
    <cellStyle name="S10 9" xfId="506"/>
    <cellStyle name="S10 90" xfId="507"/>
    <cellStyle name="S10 91" xfId="508"/>
    <cellStyle name="S10 92" xfId="509"/>
    <cellStyle name="S10 93" xfId="510"/>
    <cellStyle name="S10 94" xfId="511"/>
    <cellStyle name="S10 95" xfId="512"/>
    <cellStyle name="S10 96" xfId="513"/>
    <cellStyle name="S10 97" xfId="514"/>
    <cellStyle name="S10 98" xfId="515"/>
    <cellStyle name="S10 99" xfId="516"/>
    <cellStyle name="S11" xfId="517"/>
    <cellStyle name="S11 10" xfId="518"/>
    <cellStyle name="S11 100" xfId="519"/>
    <cellStyle name="S11 101" xfId="520"/>
    <cellStyle name="S11 102" xfId="521"/>
    <cellStyle name="S11 103" xfId="522"/>
    <cellStyle name="S11 104" xfId="523"/>
    <cellStyle name="S11 105" xfId="524"/>
    <cellStyle name="S11 106" xfId="525"/>
    <cellStyle name="S11 107" xfId="526"/>
    <cellStyle name="S11 108" xfId="527"/>
    <cellStyle name="S11 109" xfId="528"/>
    <cellStyle name="S11 11" xfId="529"/>
    <cellStyle name="S11 110" xfId="530"/>
    <cellStyle name="S11 111" xfId="531"/>
    <cellStyle name="S11 112" xfId="532"/>
    <cellStyle name="S11 113" xfId="533"/>
    <cellStyle name="S11 114" xfId="534"/>
    <cellStyle name="S11 115" xfId="535"/>
    <cellStyle name="S11 116" xfId="536"/>
    <cellStyle name="S11 117" xfId="537"/>
    <cellStyle name="S11 118" xfId="538"/>
    <cellStyle name="S11 119" xfId="539"/>
    <cellStyle name="S11 12" xfId="540"/>
    <cellStyle name="S11 120" xfId="541"/>
    <cellStyle name="S11 121" xfId="542"/>
    <cellStyle name="S11 122" xfId="543"/>
    <cellStyle name="S11 123" xfId="544"/>
    <cellStyle name="S11 124" xfId="545"/>
    <cellStyle name="S11 125" xfId="546"/>
    <cellStyle name="S11 126" xfId="547"/>
    <cellStyle name="S11 127" xfId="548"/>
    <cellStyle name="S11 128" xfId="549"/>
    <cellStyle name="S11 129" xfId="550"/>
    <cellStyle name="S11 13" xfId="551"/>
    <cellStyle name="S11 130" xfId="552"/>
    <cellStyle name="S11 131" xfId="553"/>
    <cellStyle name="S11 132" xfId="554"/>
    <cellStyle name="S11 133" xfId="555"/>
    <cellStyle name="S11 134" xfId="556"/>
    <cellStyle name="S11 135" xfId="557"/>
    <cellStyle name="S11 136" xfId="558"/>
    <cellStyle name="S11 137" xfId="559"/>
    <cellStyle name="S11 138" xfId="560"/>
    <cellStyle name="S11 139" xfId="561"/>
    <cellStyle name="S11 14" xfId="562"/>
    <cellStyle name="S11 140" xfId="563"/>
    <cellStyle name="S11 141" xfId="564"/>
    <cellStyle name="S11 142" xfId="565"/>
    <cellStyle name="S11 143" xfId="566"/>
    <cellStyle name="S11 144" xfId="567"/>
    <cellStyle name="S11 145" xfId="568"/>
    <cellStyle name="S11 146" xfId="569"/>
    <cellStyle name="S11 147" xfId="570"/>
    <cellStyle name="S11 148" xfId="571"/>
    <cellStyle name="S11 149" xfId="572"/>
    <cellStyle name="S11 15" xfId="573"/>
    <cellStyle name="S11 150" xfId="574"/>
    <cellStyle name="S11 151" xfId="575"/>
    <cellStyle name="S11 152" xfId="576"/>
    <cellStyle name="S11 153" xfId="577"/>
    <cellStyle name="S11 154" xfId="578"/>
    <cellStyle name="S11 155" xfId="579"/>
    <cellStyle name="S11 156" xfId="580"/>
    <cellStyle name="S11 157" xfId="581"/>
    <cellStyle name="S11 158" xfId="582"/>
    <cellStyle name="S11 159" xfId="583"/>
    <cellStyle name="S11 16" xfId="584"/>
    <cellStyle name="S11 160" xfId="585"/>
    <cellStyle name="S11 161" xfId="586"/>
    <cellStyle name="S11 162" xfId="587"/>
    <cellStyle name="S11 17" xfId="588"/>
    <cellStyle name="S11 18" xfId="589"/>
    <cellStyle name="S11 19" xfId="590"/>
    <cellStyle name="S11 2" xfId="591"/>
    <cellStyle name="S11 20" xfId="592"/>
    <cellStyle name="S11 21" xfId="593"/>
    <cellStyle name="S11 22" xfId="594"/>
    <cellStyle name="S11 23" xfId="595"/>
    <cellStyle name="S11 24" xfId="596"/>
    <cellStyle name="S11 25" xfId="597"/>
    <cellStyle name="S11 26" xfId="598"/>
    <cellStyle name="S11 27" xfId="599"/>
    <cellStyle name="S11 28" xfId="600"/>
    <cellStyle name="S11 29" xfId="601"/>
    <cellStyle name="S11 3" xfId="602"/>
    <cellStyle name="S11 30" xfId="603"/>
    <cellStyle name="S11 31" xfId="604"/>
    <cellStyle name="S11 32" xfId="605"/>
    <cellStyle name="S11 33" xfId="606"/>
    <cellStyle name="S11 34" xfId="607"/>
    <cellStyle name="S11 35" xfId="608"/>
    <cellStyle name="S11 36" xfId="609"/>
    <cellStyle name="S11 37" xfId="610"/>
    <cellStyle name="S11 38" xfId="611"/>
    <cellStyle name="S11 39" xfId="612"/>
    <cellStyle name="S11 4" xfId="613"/>
    <cellStyle name="S11 40" xfId="614"/>
    <cellStyle name="S11 41" xfId="615"/>
    <cellStyle name="S11 42" xfId="616"/>
    <cellStyle name="S11 43" xfId="617"/>
    <cellStyle name="S11 44" xfId="618"/>
    <cellStyle name="S11 45" xfId="619"/>
    <cellStyle name="S11 46" xfId="620"/>
    <cellStyle name="S11 47" xfId="621"/>
    <cellStyle name="S11 48" xfId="622"/>
    <cellStyle name="S11 49" xfId="623"/>
    <cellStyle name="S11 5" xfId="624"/>
    <cellStyle name="S11 50" xfId="625"/>
    <cellStyle name="S11 51" xfId="626"/>
    <cellStyle name="S11 52" xfId="627"/>
    <cellStyle name="S11 53" xfId="628"/>
    <cellStyle name="S11 54" xfId="629"/>
    <cellStyle name="S11 55" xfId="630"/>
    <cellStyle name="S11 56" xfId="631"/>
    <cellStyle name="S11 57" xfId="632"/>
    <cellStyle name="S11 58" xfId="633"/>
    <cellStyle name="S11 59" xfId="634"/>
    <cellStyle name="S11 6" xfId="635"/>
    <cellStyle name="S11 60" xfId="636"/>
    <cellStyle name="S11 61" xfId="637"/>
    <cellStyle name="S11 62" xfId="638"/>
    <cellStyle name="S11 63" xfId="639"/>
    <cellStyle name="S11 64" xfId="640"/>
    <cellStyle name="S11 65" xfId="641"/>
    <cellStyle name="S11 66" xfId="642"/>
    <cellStyle name="S11 67" xfId="643"/>
    <cellStyle name="S11 68" xfId="644"/>
    <cellStyle name="S11 69" xfId="645"/>
    <cellStyle name="S11 7" xfId="646"/>
    <cellStyle name="S11 70" xfId="647"/>
    <cellStyle name="S11 71" xfId="648"/>
    <cellStyle name="S11 72" xfId="649"/>
    <cellStyle name="S11 73" xfId="650"/>
    <cellStyle name="S11 74" xfId="651"/>
    <cellStyle name="S11 75" xfId="652"/>
    <cellStyle name="S11 76" xfId="653"/>
    <cellStyle name="S11 77" xfId="654"/>
    <cellStyle name="S11 78" xfId="655"/>
    <cellStyle name="S11 79" xfId="656"/>
    <cellStyle name="S11 8" xfId="657"/>
    <cellStyle name="S11 80" xfId="658"/>
    <cellStyle name="S11 81" xfId="659"/>
    <cellStyle name="S11 82" xfId="660"/>
    <cellStyle name="S11 83" xfId="661"/>
    <cellStyle name="S11 84" xfId="662"/>
    <cellStyle name="S11 85" xfId="663"/>
    <cellStyle name="S11 86" xfId="664"/>
    <cellStyle name="S11 87" xfId="665"/>
    <cellStyle name="S11 88" xfId="666"/>
    <cellStyle name="S11 89" xfId="667"/>
    <cellStyle name="S11 9" xfId="668"/>
    <cellStyle name="S11 90" xfId="669"/>
    <cellStyle name="S11 91" xfId="670"/>
    <cellStyle name="S11 92" xfId="671"/>
    <cellStyle name="S11 93" xfId="672"/>
    <cellStyle name="S11 94" xfId="673"/>
    <cellStyle name="S11 95" xfId="674"/>
    <cellStyle name="S11 96" xfId="675"/>
    <cellStyle name="S11 97" xfId="676"/>
    <cellStyle name="S11 98" xfId="677"/>
    <cellStyle name="S11 99" xfId="678"/>
    <cellStyle name="S12" xfId="679"/>
    <cellStyle name="S12 10" xfId="680"/>
    <cellStyle name="S12 100" xfId="681"/>
    <cellStyle name="S12 101" xfId="682"/>
    <cellStyle name="S12 102" xfId="683"/>
    <cellStyle name="S12 103" xfId="684"/>
    <cellStyle name="S12 104" xfId="685"/>
    <cellStyle name="S12 105" xfId="686"/>
    <cellStyle name="S12 106" xfId="687"/>
    <cellStyle name="S12 107" xfId="688"/>
    <cellStyle name="S12 108" xfId="689"/>
    <cellStyle name="S12 109" xfId="690"/>
    <cellStyle name="S12 11" xfId="691"/>
    <cellStyle name="S12 110" xfId="692"/>
    <cellStyle name="S12 111" xfId="693"/>
    <cellStyle name="S12 112" xfId="694"/>
    <cellStyle name="S12 113" xfId="695"/>
    <cellStyle name="S12 114" xfId="696"/>
    <cellStyle name="S12 115" xfId="697"/>
    <cellStyle name="S12 116" xfId="698"/>
    <cellStyle name="S12 117" xfId="699"/>
    <cellStyle name="S12 118" xfId="700"/>
    <cellStyle name="S12 119" xfId="701"/>
    <cellStyle name="S12 12" xfId="702"/>
    <cellStyle name="S12 120" xfId="703"/>
    <cellStyle name="S12 121" xfId="704"/>
    <cellStyle name="S12 122" xfId="705"/>
    <cellStyle name="S12 123" xfId="706"/>
    <cellStyle name="S12 124" xfId="707"/>
    <cellStyle name="S12 125" xfId="708"/>
    <cellStyle name="S12 126" xfId="709"/>
    <cellStyle name="S12 127" xfId="710"/>
    <cellStyle name="S12 128" xfId="711"/>
    <cellStyle name="S12 129" xfId="712"/>
    <cellStyle name="S12 13" xfId="713"/>
    <cellStyle name="S12 130" xfId="714"/>
    <cellStyle name="S12 131" xfId="715"/>
    <cellStyle name="S12 132" xfId="716"/>
    <cellStyle name="S12 133" xfId="717"/>
    <cellStyle name="S12 134" xfId="718"/>
    <cellStyle name="S12 135" xfId="719"/>
    <cellStyle name="S12 136" xfId="720"/>
    <cellStyle name="S12 137" xfId="721"/>
    <cellStyle name="S12 138" xfId="722"/>
    <cellStyle name="S12 139" xfId="723"/>
    <cellStyle name="S12 14" xfId="724"/>
    <cellStyle name="S12 140" xfId="725"/>
    <cellStyle name="S12 141" xfId="726"/>
    <cellStyle name="S12 142" xfId="727"/>
    <cellStyle name="S12 143" xfId="728"/>
    <cellStyle name="S12 144" xfId="729"/>
    <cellStyle name="S12 145" xfId="730"/>
    <cellStyle name="S12 146" xfId="731"/>
    <cellStyle name="S12 147" xfId="732"/>
    <cellStyle name="S12 148" xfId="733"/>
    <cellStyle name="S12 149" xfId="734"/>
    <cellStyle name="S12 15" xfId="735"/>
    <cellStyle name="S12 150" xfId="736"/>
    <cellStyle name="S12 151" xfId="737"/>
    <cellStyle name="S12 152" xfId="738"/>
    <cellStyle name="S12 153" xfId="739"/>
    <cellStyle name="S12 154" xfId="740"/>
    <cellStyle name="S12 155" xfId="741"/>
    <cellStyle name="S12 156" xfId="742"/>
    <cellStyle name="S12 157" xfId="743"/>
    <cellStyle name="S12 158" xfId="744"/>
    <cellStyle name="S12 159" xfId="745"/>
    <cellStyle name="S12 16" xfId="746"/>
    <cellStyle name="S12 160" xfId="747"/>
    <cellStyle name="S12 161" xfId="748"/>
    <cellStyle name="S12 162" xfId="749"/>
    <cellStyle name="S12 17" xfId="750"/>
    <cellStyle name="S12 18" xfId="751"/>
    <cellStyle name="S12 19" xfId="752"/>
    <cellStyle name="S12 2" xfId="753"/>
    <cellStyle name="S12 20" xfId="754"/>
    <cellStyle name="S12 21" xfId="755"/>
    <cellStyle name="S12 22" xfId="756"/>
    <cellStyle name="S12 23" xfId="757"/>
    <cellStyle name="S12 24" xfId="758"/>
    <cellStyle name="S12 25" xfId="759"/>
    <cellStyle name="S12 26" xfId="760"/>
    <cellStyle name="S12 27" xfId="761"/>
    <cellStyle name="S12 28" xfId="762"/>
    <cellStyle name="S12 29" xfId="763"/>
    <cellStyle name="S12 3" xfId="764"/>
    <cellStyle name="S12 30" xfId="765"/>
    <cellStyle name="S12 31" xfId="766"/>
    <cellStyle name="S12 32" xfId="767"/>
    <cellStyle name="S12 33" xfId="768"/>
    <cellStyle name="S12 34" xfId="769"/>
    <cellStyle name="S12 35" xfId="770"/>
    <cellStyle name="S12 36" xfId="771"/>
    <cellStyle name="S12 37" xfId="772"/>
    <cellStyle name="S12 38" xfId="773"/>
    <cellStyle name="S12 39" xfId="774"/>
    <cellStyle name="S12 4" xfId="775"/>
    <cellStyle name="S12 40" xfId="776"/>
    <cellStyle name="S12 41" xfId="777"/>
    <cellStyle name="S12 42" xfId="778"/>
    <cellStyle name="S12 43" xfId="779"/>
    <cellStyle name="S12 44" xfId="780"/>
    <cellStyle name="S12 45" xfId="781"/>
    <cellStyle name="S12 46" xfId="782"/>
    <cellStyle name="S12 47" xfId="783"/>
    <cellStyle name="S12 48" xfId="784"/>
    <cellStyle name="S12 49" xfId="785"/>
    <cellStyle name="S12 5" xfId="786"/>
    <cellStyle name="S12 50" xfId="787"/>
    <cellStyle name="S12 51" xfId="788"/>
    <cellStyle name="S12 52" xfId="789"/>
    <cellStyle name="S12 53" xfId="790"/>
    <cellStyle name="S12 54" xfId="791"/>
    <cellStyle name="S12 55" xfId="792"/>
    <cellStyle name="S12 56" xfId="793"/>
    <cellStyle name="S12 57" xfId="794"/>
    <cellStyle name="S12 58" xfId="795"/>
    <cellStyle name="S12 59" xfId="796"/>
    <cellStyle name="S12 6" xfId="797"/>
    <cellStyle name="S12 60" xfId="798"/>
    <cellStyle name="S12 61" xfId="799"/>
    <cellStyle name="S12 62" xfId="800"/>
    <cellStyle name="S12 63" xfId="801"/>
    <cellStyle name="S12 64" xfId="802"/>
    <cellStyle name="S12 65" xfId="803"/>
    <cellStyle name="S12 66" xfId="804"/>
    <cellStyle name="S12 67" xfId="805"/>
    <cellStyle name="S12 68" xfId="806"/>
    <cellStyle name="S12 69" xfId="807"/>
    <cellStyle name="S12 7" xfId="808"/>
    <cellStyle name="S12 70" xfId="809"/>
    <cellStyle name="S12 71" xfId="810"/>
    <cellStyle name="S12 72" xfId="811"/>
    <cellStyle name="S12 73" xfId="812"/>
    <cellStyle name="S12 74" xfId="813"/>
    <cellStyle name="S12 75" xfId="814"/>
    <cellStyle name="S12 76" xfId="815"/>
    <cellStyle name="S12 77" xfId="816"/>
    <cellStyle name="S12 78" xfId="817"/>
    <cellStyle name="S12 79" xfId="818"/>
    <cellStyle name="S12 8" xfId="819"/>
    <cellStyle name="S12 80" xfId="820"/>
    <cellStyle name="S12 81" xfId="821"/>
    <cellStyle name="S12 82" xfId="822"/>
    <cellStyle name="S12 83" xfId="823"/>
    <cellStyle name="S12 84" xfId="824"/>
    <cellStyle name="S12 85" xfId="825"/>
    <cellStyle name="S12 86" xfId="826"/>
    <cellStyle name="S12 87" xfId="827"/>
    <cellStyle name="S12 88" xfId="828"/>
    <cellStyle name="S12 89" xfId="829"/>
    <cellStyle name="S12 9" xfId="830"/>
    <cellStyle name="S12 90" xfId="831"/>
    <cellStyle name="S12 91" xfId="832"/>
    <cellStyle name="S12 92" xfId="833"/>
    <cellStyle name="S12 93" xfId="834"/>
    <cellStyle name="S12 94" xfId="835"/>
    <cellStyle name="S12 95" xfId="836"/>
    <cellStyle name="S12 96" xfId="837"/>
    <cellStyle name="S12 97" xfId="838"/>
    <cellStyle name="S12 98" xfId="839"/>
    <cellStyle name="S12 99" xfId="840"/>
    <cellStyle name="S13" xfId="841"/>
    <cellStyle name="S13 10" xfId="842"/>
    <cellStyle name="S13 100" xfId="843"/>
    <cellStyle name="S13 101" xfId="844"/>
    <cellStyle name="S13 102" xfId="845"/>
    <cellStyle name="S13 103" xfId="846"/>
    <cellStyle name="S13 104" xfId="847"/>
    <cellStyle name="S13 105" xfId="848"/>
    <cellStyle name="S13 106" xfId="849"/>
    <cellStyle name="S13 107" xfId="850"/>
    <cellStyle name="S13 108" xfId="851"/>
    <cellStyle name="S13 109" xfId="852"/>
    <cellStyle name="S13 11" xfId="853"/>
    <cellStyle name="S13 110" xfId="854"/>
    <cellStyle name="S13 111" xfId="855"/>
    <cellStyle name="S13 112" xfId="856"/>
    <cellStyle name="S13 113" xfId="857"/>
    <cellStyle name="S13 114" xfId="858"/>
    <cellStyle name="S13 115" xfId="859"/>
    <cellStyle name="S13 116" xfId="860"/>
    <cellStyle name="S13 117" xfId="861"/>
    <cellStyle name="S13 118" xfId="862"/>
    <cellStyle name="S13 119" xfId="863"/>
    <cellStyle name="S13 12" xfId="864"/>
    <cellStyle name="S13 120" xfId="865"/>
    <cellStyle name="S13 121" xfId="866"/>
    <cellStyle name="S13 122" xfId="867"/>
    <cellStyle name="S13 123" xfId="868"/>
    <cellStyle name="S13 124" xfId="869"/>
    <cellStyle name="S13 125" xfId="870"/>
    <cellStyle name="S13 126" xfId="871"/>
    <cellStyle name="S13 127" xfId="872"/>
    <cellStyle name="S13 128" xfId="873"/>
    <cellStyle name="S13 129" xfId="874"/>
    <cellStyle name="S13 13" xfId="875"/>
    <cellStyle name="S13 130" xfId="876"/>
    <cellStyle name="S13 131" xfId="877"/>
    <cellStyle name="S13 132" xfId="878"/>
    <cellStyle name="S13 133" xfId="879"/>
    <cellStyle name="S13 134" xfId="880"/>
    <cellStyle name="S13 135" xfId="881"/>
    <cellStyle name="S13 136" xfId="882"/>
    <cellStyle name="S13 137" xfId="883"/>
    <cellStyle name="S13 138" xfId="884"/>
    <cellStyle name="S13 139" xfId="885"/>
    <cellStyle name="S13 14" xfId="886"/>
    <cellStyle name="S13 140" xfId="887"/>
    <cellStyle name="S13 141" xfId="888"/>
    <cellStyle name="S13 142" xfId="889"/>
    <cellStyle name="S13 143" xfId="890"/>
    <cellStyle name="S13 144" xfId="891"/>
    <cellStyle name="S13 145" xfId="892"/>
    <cellStyle name="S13 146" xfId="893"/>
    <cellStyle name="S13 147" xfId="894"/>
    <cellStyle name="S13 148" xfId="895"/>
    <cellStyle name="S13 149" xfId="896"/>
    <cellStyle name="S13 15" xfId="897"/>
    <cellStyle name="S13 150" xfId="898"/>
    <cellStyle name="S13 151" xfId="899"/>
    <cellStyle name="S13 152" xfId="900"/>
    <cellStyle name="S13 153" xfId="901"/>
    <cellStyle name="S13 154" xfId="902"/>
    <cellStyle name="S13 155" xfId="903"/>
    <cellStyle name="S13 156" xfId="904"/>
    <cellStyle name="S13 157" xfId="905"/>
    <cellStyle name="S13 158" xfId="906"/>
    <cellStyle name="S13 159" xfId="907"/>
    <cellStyle name="S13 16" xfId="908"/>
    <cellStyle name="S13 160" xfId="909"/>
    <cellStyle name="S13 161" xfId="910"/>
    <cellStyle name="S13 162" xfId="911"/>
    <cellStyle name="S13 17" xfId="912"/>
    <cellStyle name="S13 18" xfId="913"/>
    <cellStyle name="S13 19" xfId="914"/>
    <cellStyle name="S13 2" xfId="915"/>
    <cellStyle name="S13 20" xfId="916"/>
    <cellStyle name="S13 21" xfId="917"/>
    <cellStyle name="S13 22" xfId="918"/>
    <cellStyle name="S13 23" xfId="919"/>
    <cellStyle name="S13 24" xfId="920"/>
    <cellStyle name="S13 25" xfId="921"/>
    <cellStyle name="S13 26" xfId="922"/>
    <cellStyle name="S13 27" xfId="923"/>
    <cellStyle name="S13 28" xfId="924"/>
    <cellStyle name="S13 29" xfId="925"/>
    <cellStyle name="S13 3" xfId="926"/>
    <cellStyle name="S13 30" xfId="927"/>
    <cellStyle name="S13 31" xfId="928"/>
    <cellStyle name="S13 32" xfId="929"/>
    <cellStyle name="S13 33" xfId="930"/>
    <cellStyle name="S13 34" xfId="931"/>
    <cellStyle name="S13 35" xfId="932"/>
    <cellStyle name="S13 36" xfId="933"/>
    <cellStyle name="S13 37" xfId="934"/>
    <cellStyle name="S13 38" xfId="935"/>
    <cellStyle name="S13 39" xfId="936"/>
    <cellStyle name="S13 4" xfId="937"/>
    <cellStyle name="S13 40" xfId="938"/>
    <cellStyle name="S13 41" xfId="939"/>
    <cellStyle name="S13 42" xfId="940"/>
    <cellStyle name="S13 43" xfId="941"/>
    <cellStyle name="S13 44" xfId="942"/>
    <cellStyle name="S13 45" xfId="943"/>
    <cellStyle name="S13 46" xfId="944"/>
    <cellStyle name="S13 47" xfId="945"/>
    <cellStyle name="S13 48" xfId="946"/>
    <cellStyle name="S13 49" xfId="947"/>
    <cellStyle name="S13 5" xfId="948"/>
    <cellStyle name="S13 50" xfId="949"/>
    <cellStyle name="S13 51" xfId="950"/>
    <cellStyle name="S13 52" xfId="951"/>
    <cellStyle name="S13 53" xfId="952"/>
    <cellStyle name="S13 54" xfId="953"/>
    <cellStyle name="S13 55" xfId="954"/>
    <cellStyle name="S13 56" xfId="955"/>
    <cellStyle name="S13 57" xfId="956"/>
    <cellStyle name="S13 58" xfId="957"/>
    <cellStyle name="S13 59" xfId="958"/>
    <cellStyle name="S13 6" xfId="959"/>
    <cellStyle name="S13 60" xfId="960"/>
    <cellStyle name="S13 61" xfId="961"/>
    <cellStyle name="S13 62" xfId="962"/>
    <cellStyle name="S13 63" xfId="963"/>
    <cellStyle name="S13 64" xfId="964"/>
    <cellStyle name="S13 65" xfId="965"/>
    <cellStyle name="S13 66" xfId="966"/>
    <cellStyle name="S13 67" xfId="967"/>
    <cellStyle name="S13 68" xfId="968"/>
    <cellStyle name="S13 69" xfId="969"/>
    <cellStyle name="S13 7" xfId="970"/>
    <cellStyle name="S13 70" xfId="971"/>
    <cellStyle name="S13 71" xfId="972"/>
    <cellStyle name="S13 72" xfId="973"/>
    <cellStyle name="S13 73" xfId="974"/>
    <cellStyle name="S13 74" xfId="975"/>
    <cellStyle name="S13 75" xfId="976"/>
    <cellStyle name="S13 76" xfId="977"/>
    <cellStyle name="S13 77" xfId="978"/>
    <cellStyle name="S13 78" xfId="979"/>
    <cellStyle name="S13 79" xfId="980"/>
    <cellStyle name="S13 8" xfId="981"/>
    <cellStyle name="S13 80" xfId="982"/>
    <cellStyle name="S13 81" xfId="983"/>
    <cellStyle name="S13 82" xfId="984"/>
    <cellStyle name="S13 83" xfId="985"/>
    <cellStyle name="S13 84" xfId="986"/>
    <cellStyle name="S13 85" xfId="987"/>
    <cellStyle name="S13 86" xfId="988"/>
    <cellStyle name="S13 87" xfId="989"/>
    <cellStyle name="S13 88" xfId="990"/>
    <cellStyle name="S13 89" xfId="991"/>
    <cellStyle name="S13 9" xfId="992"/>
    <cellStyle name="S13 90" xfId="993"/>
    <cellStyle name="S13 91" xfId="994"/>
    <cellStyle name="S13 92" xfId="995"/>
    <cellStyle name="S13 93" xfId="996"/>
    <cellStyle name="S13 94" xfId="997"/>
    <cellStyle name="S13 95" xfId="998"/>
    <cellStyle name="S13 96" xfId="999"/>
    <cellStyle name="S13 97" xfId="1000"/>
    <cellStyle name="S13 98" xfId="1001"/>
    <cellStyle name="S13 99" xfId="1002"/>
    <cellStyle name="S14" xfId="1003"/>
    <cellStyle name="S14 10" xfId="1004"/>
    <cellStyle name="S14 100" xfId="1005"/>
    <cellStyle name="S14 101" xfId="1006"/>
    <cellStyle name="S14 102" xfId="1007"/>
    <cellStyle name="S14 103" xfId="1008"/>
    <cellStyle name="S14 104" xfId="1009"/>
    <cellStyle name="S14 105" xfId="1010"/>
    <cellStyle name="S14 106" xfId="1011"/>
    <cellStyle name="S14 107" xfId="1012"/>
    <cellStyle name="S14 108" xfId="1013"/>
    <cellStyle name="S14 109" xfId="1014"/>
    <cellStyle name="S14 11" xfId="1015"/>
    <cellStyle name="S14 110" xfId="1016"/>
    <cellStyle name="S14 111" xfId="1017"/>
    <cellStyle name="S14 112" xfId="1018"/>
    <cellStyle name="S14 113" xfId="1019"/>
    <cellStyle name="S14 114" xfId="1020"/>
    <cellStyle name="S14 115" xfId="1021"/>
    <cellStyle name="S14 116" xfId="1022"/>
    <cellStyle name="S14 117" xfId="1023"/>
    <cellStyle name="S14 118" xfId="1024"/>
    <cellStyle name="S14 119" xfId="1025"/>
    <cellStyle name="S14 12" xfId="1026"/>
    <cellStyle name="S14 120" xfId="1027"/>
    <cellStyle name="S14 121" xfId="1028"/>
    <cellStyle name="S14 122" xfId="1029"/>
    <cellStyle name="S14 123" xfId="1030"/>
    <cellStyle name="S14 124" xfId="1031"/>
    <cellStyle name="S14 125" xfId="1032"/>
    <cellStyle name="S14 126" xfId="1033"/>
    <cellStyle name="S14 127" xfId="1034"/>
    <cellStyle name="S14 128" xfId="1035"/>
    <cellStyle name="S14 129" xfId="1036"/>
    <cellStyle name="S14 13" xfId="1037"/>
    <cellStyle name="S14 130" xfId="1038"/>
    <cellStyle name="S14 131" xfId="1039"/>
    <cellStyle name="S14 132" xfId="1040"/>
    <cellStyle name="S14 133" xfId="1041"/>
    <cellStyle name="S14 134" xfId="1042"/>
    <cellStyle name="S14 135" xfId="1043"/>
    <cellStyle name="S14 136" xfId="1044"/>
    <cellStyle name="S14 137" xfId="1045"/>
    <cellStyle name="S14 138" xfId="1046"/>
    <cellStyle name="S14 139" xfId="1047"/>
    <cellStyle name="S14 14" xfId="1048"/>
    <cellStyle name="S14 140" xfId="1049"/>
    <cellStyle name="S14 141" xfId="1050"/>
    <cellStyle name="S14 142" xfId="1051"/>
    <cellStyle name="S14 143" xfId="1052"/>
    <cellStyle name="S14 144" xfId="1053"/>
    <cellStyle name="S14 145" xfId="1054"/>
    <cellStyle name="S14 146" xfId="1055"/>
    <cellStyle name="S14 147" xfId="1056"/>
    <cellStyle name="S14 148" xfId="1057"/>
    <cellStyle name="S14 149" xfId="1058"/>
    <cellStyle name="S14 15" xfId="1059"/>
    <cellStyle name="S14 150" xfId="1060"/>
    <cellStyle name="S14 151" xfId="1061"/>
    <cellStyle name="S14 152" xfId="1062"/>
    <cellStyle name="S14 153" xfId="1063"/>
    <cellStyle name="S14 154" xfId="1064"/>
    <cellStyle name="S14 155" xfId="1065"/>
    <cellStyle name="S14 156" xfId="1066"/>
    <cellStyle name="S14 157" xfId="1067"/>
    <cellStyle name="S14 158" xfId="1068"/>
    <cellStyle name="S14 159" xfId="1069"/>
    <cellStyle name="S14 16" xfId="1070"/>
    <cellStyle name="S14 160" xfId="1071"/>
    <cellStyle name="S14 161" xfId="1072"/>
    <cellStyle name="S14 162" xfId="1073"/>
    <cellStyle name="S14 17" xfId="1074"/>
    <cellStyle name="S14 18" xfId="1075"/>
    <cellStyle name="S14 19" xfId="1076"/>
    <cellStyle name="S14 2" xfId="1077"/>
    <cellStyle name="S14 20" xfId="1078"/>
    <cellStyle name="S14 21" xfId="1079"/>
    <cellStyle name="S14 22" xfId="1080"/>
    <cellStyle name="S14 23" xfId="1081"/>
    <cellStyle name="S14 24" xfId="1082"/>
    <cellStyle name="S14 25" xfId="1083"/>
    <cellStyle name="S14 26" xfId="1084"/>
    <cellStyle name="S14 27" xfId="1085"/>
    <cellStyle name="S14 28" xfId="1086"/>
    <cellStyle name="S14 29" xfId="1087"/>
    <cellStyle name="S14 3" xfId="1088"/>
    <cellStyle name="S14 30" xfId="1089"/>
    <cellStyle name="S14 31" xfId="1090"/>
    <cellStyle name="S14 32" xfId="1091"/>
    <cellStyle name="S14 33" xfId="1092"/>
    <cellStyle name="S14 34" xfId="1093"/>
    <cellStyle name="S14 35" xfId="1094"/>
    <cellStyle name="S14 36" xfId="1095"/>
    <cellStyle name="S14 37" xfId="1096"/>
    <cellStyle name="S14 38" xfId="1097"/>
    <cellStyle name="S14 39" xfId="1098"/>
    <cellStyle name="S14 4" xfId="1099"/>
    <cellStyle name="S14 40" xfId="1100"/>
    <cellStyle name="S14 41" xfId="1101"/>
    <cellStyle name="S14 42" xfId="1102"/>
    <cellStyle name="S14 43" xfId="1103"/>
    <cellStyle name="S14 44" xfId="1104"/>
    <cellStyle name="S14 45" xfId="1105"/>
    <cellStyle name="S14 46" xfId="1106"/>
    <cellStyle name="S14 47" xfId="1107"/>
    <cellStyle name="S14 48" xfId="1108"/>
    <cellStyle name="S14 49" xfId="1109"/>
    <cellStyle name="S14 5" xfId="1110"/>
    <cellStyle name="S14 50" xfId="1111"/>
    <cellStyle name="S14 51" xfId="1112"/>
    <cellStyle name="S14 52" xfId="1113"/>
    <cellStyle name="S14 53" xfId="1114"/>
    <cellStyle name="S14 54" xfId="1115"/>
    <cellStyle name="S14 55" xfId="1116"/>
    <cellStyle name="S14 56" xfId="1117"/>
    <cellStyle name="S14 57" xfId="1118"/>
    <cellStyle name="S14 58" xfId="1119"/>
    <cellStyle name="S14 59" xfId="1120"/>
    <cellStyle name="S14 6" xfId="1121"/>
    <cellStyle name="S14 60" xfId="1122"/>
    <cellStyle name="S14 61" xfId="1123"/>
    <cellStyle name="S14 62" xfId="1124"/>
    <cellStyle name="S14 63" xfId="1125"/>
    <cellStyle name="S14 64" xfId="1126"/>
    <cellStyle name="S14 65" xfId="1127"/>
    <cellStyle name="S14 66" xfId="1128"/>
    <cellStyle name="S14 67" xfId="1129"/>
    <cellStyle name="S14 68" xfId="1130"/>
    <cellStyle name="S14 69" xfId="1131"/>
    <cellStyle name="S14 7" xfId="1132"/>
    <cellStyle name="S14 70" xfId="1133"/>
    <cellStyle name="S14 71" xfId="1134"/>
    <cellStyle name="S14 72" xfId="1135"/>
    <cellStyle name="S14 73" xfId="1136"/>
    <cellStyle name="S14 74" xfId="1137"/>
    <cellStyle name="S14 75" xfId="1138"/>
    <cellStyle name="S14 76" xfId="1139"/>
    <cellStyle name="S14 77" xfId="1140"/>
    <cellStyle name="S14 78" xfId="1141"/>
    <cellStyle name="S14 79" xfId="1142"/>
    <cellStyle name="S14 8" xfId="1143"/>
    <cellStyle name="S14 80" xfId="1144"/>
    <cellStyle name="S14 81" xfId="1145"/>
    <cellStyle name="S14 82" xfId="1146"/>
    <cellStyle name="S14 83" xfId="1147"/>
    <cellStyle name="S14 84" xfId="1148"/>
    <cellStyle name="S14 85" xfId="1149"/>
    <cellStyle name="S14 86" xfId="1150"/>
    <cellStyle name="S14 87" xfId="1151"/>
    <cellStyle name="S14 88" xfId="1152"/>
    <cellStyle name="S14 89" xfId="1153"/>
    <cellStyle name="S14 9" xfId="1154"/>
    <cellStyle name="S14 90" xfId="1155"/>
    <cellStyle name="S14 91" xfId="1156"/>
    <cellStyle name="S14 92" xfId="1157"/>
    <cellStyle name="S14 93" xfId="1158"/>
    <cellStyle name="S14 94" xfId="1159"/>
    <cellStyle name="S14 95" xfId="1160"/>
    <cellStyle name="S14 96" xfId="1161"/>
    <cellStyle name="S14 97" xfId="1162"/>
    <cellStyle name="S14 98" xfId="1163"/>
    <cellStyle name="S14 99" xfId="1164"/>
    <cellStyle name="S15" xfId="1165"/>
    <cellStyle name="S15 10" xfId="1166"/>
    <cellStyle name="S15 100" xfId="1167"/>
    <cellStyle name="S15 101" xfId="1168"/>
    <cellStyle name="S15 102" xfId="1169"/>
    <cellStyle name="S15 103" xfId="1170"/>
    <cellStyle name="S15 104" xfId="1171"/>
    <cellStyle name="S15 105" xfId="1172"/>
    <cellStyle name="S15 106" xfId="1173"/>
    <cellStyle name="S15 107" xfId="1174"/>
    <cellStyle name="S15 108" xfId="1175"/>
    <cellStyle name="S15 109" xfId="1176"/>
    <cellStyle name="S15 11" xfId="1177"/>
    <cellStyle name="S15 110" xfId="1178"/>
    <cellStyle name="S15 111" xfId="1179"/>
    <cellStyle name="S15 112" xfId="1180"/>
    <cellStyle name="S15 113" xfId="1181"/>
    <cellStyle name="S15 114" xfId="1182"/>
    <cellStyle name="S15 115" xfId="1183"/>
    <cellStyle name="S15 116" xfId="1184"/>
    <cellStyle name="S15 117" xfId="1185"/>
    <cellStyle name="S15 118" xfId="1186"/>
    <cellStyle name="S15 119" xfId="1187"/>
    <cellStyle name="S15 12" xfId="1188"/>
    <cellStyle name="S15 120" xfId="1189"/>
    <cellStyle name="S15 121" xfId="1190"/>
    <cellStyle name="S15 122" xfId="1191"/>
    <cellStyle name="S15 123" xfId="1192"/>
    <cellStyle name="S15 124" xfId="1193"/>
    <cellStyle name="S15 125" xfId="1194"/>
    <cellStyle name="S15 126" xfId="1195"/>
    <cellStyle name="S15 127" xfId="1196"/>
    <cellStyle name="S15 128" xfId="1197"/>
    <cellStyle name="S15 129" xfId="1198"/>
    <cellStyle name="S15 13" xfId="1199"/>
    <cellStyle name="S15 130" xfId="1200"/>
    <cellStyle name="S15 131" xfId="1201"/>
    <cellStyle name="S15 132" xfId="1202"/>
    <cellStyle name="S15 133" xfId="1203"/>
    <cellStyle name="S15 134" xfId="1204"/>
    <cellStyle name="S15 135" xfId="1205"/>
    <cellStyle name="S15 136" xfId="1206"/>
    <cellStyle name="S15 137" xfId="1207"/>
    <cellStyle name="S15 138" xfId="1208"/>
    <cellStyle name="S15 139" xfId="1209"/>
    <cellStyle name="S15 14" xfId="1210"/>
    <cellStyle name="S15 140" xfId="1211"/>
    <cellStyle name="S15 141" xfId="1212"/>
    <cellStyle name="S15 142" xfId="1213"/>
    <cellStyle name="S15 143" xfId="1214"/>
    <cellStyle name="S15 144" xfId="1215"/>
    <cellStyle name="S15 145" xfId="1216"/>
    <cellStyle name="S15 146" xfId="1217"/>
    <cellStyle name="S15 147" xfId="1218"/>
    <cellStyle name="S15 148" xfId="1219"/>
    <cellStyle name="S15 149" xfId="1220"/>
    <cellStyle name="S15 15" xfId="1221"/>
    <cellStyle name="S15 150" xfId="1222"/>
    <cellStyle name="S15 151" xfId="1223"/>
    <cellStyle name="S15 152" xfId="1224"/>
    <cellStyle name="S15 153" xfId="1225"/>
    <cellStyle name="S15 154" xfId="1226"/>
    <cellStyle name="S15 155" xfId="1227"/>
    <cellStyle name="S15 156" xfId="1228"/>
    <cellStyle name="S15 157" xfId="1229"/>
    <cellStyle name="S15 158" xfId="1230"/>
    <cellStyle name="S15 159" xfId="1231"/>
    <cellStyle name="S15 16" xfId="1232"/>
    <cellStyle name="S15 160" xfId="1233"/>
    <cellStyle name="S15 161" xfId="1234"/>
    <cellStyle name="S15 162" xfId="1235"/>
    <cellStyle name="S15 17" xfId="1236"/>
    <cellStyle name="S15 18" xfId="1237"/>
    <cellStyle name="S15 19" xfId="1238"/>
    <cellStyle name="S15 2" xfId="1239"/>
    <cellStyle name="S15 20" xfId="1240"/>
    <cellStyle name="S15 21" xfId="1241"/>
    <cellStyle name="S15 22" xfId="1242"/>
    <cellStyle name="S15 23" xfId="1243"/>
    <cellStyle name="S15 24" xfId="1244"/>
    <cellStyle name="S15 25" xfId="1245"/>
    <cellStyle name="S15 26" xfId="1246"/>
    <cellStyle name="S15 27" xfId="1247"/>
    <cellStyle name="S15 28" xfId="1248"/>
    <cellStyle name="S15 29" xfId="1249"/>
    <cellStyle name="S15 3" xfId="1250"/>
    <cellStyle name="S15 30" xfId="1251"/>
    <cellStyle name="S15 31" xfId="1252"/>
    <cellStyle name="S15 32" xfId="1253"/>
    <cellStyle name="S15 33" xfId="1254"/>
    <cellStyle name="S15 34" xfId="1255"/>
    <cellStyle name="S15 35" xfId="1256"/>
    <cellStyle name="S15 36" xfId="1257"/>
    <cellStyle name="S15 37" xfId="1258"/>
    <cellStyle name="S15 38" xfId="1259"/>
    <cellStyle name="S15 39" xfId="1260"/>
    <cellStyle name="S15 4" xfId="1261"/>
    <cellStyle name="S15 40" xfId="1262"/>
    <cellStyle name="S15 41" xfId="1263"/>
    <cellStyle name="S15 42" xfId="1264"/>
    <cellStyle name="S15 43" xfId="1265"/>
    <cellStyle name="S15 44" xfId="1266"/>
    <cellStyle name="S15 45" xfId="1267"/>
    <cellStyle name="S15 46" xfId="1268"/>
    <cellStyle name="S15 47" xfId="1269"/>
    <cellStyle name="S15 48" xfId="1270"/>
    <cellStyle name="S15 49" xfId="1271"/>
    <cellStyle name="S15 5" xfId="1272"/>
    <cellStyle name="S15 50" xfId="1273"/>
    <cellStyle name="S15 51" xfId="1274"/>
    <cellStyle name="S15 52" xfId="1275"/>
    <cellStyle name="S15 53" xfId="1276"/>
    <cellStyle name="S15 54" xfId="1277"/>
    <cellStyle name="S15 55" xfId="1278"/>
    <cellStyle name="S15 56" xfId="1279"/>
    <cellStyle name="S15 57" xfId="1280"/>
    <cellStyle name="S15 58" xfId="1281"/>
    <cellStyle name="S15 59" xfId="1282"/>
    <cellStyle name="S15 6" xfId="1283"/>
    <cellStyle name="S15 60" xfId="1284"/>
    <cellStyle name="S15 61" xfId="1285"/>
    <cellStyle name="S15 62" xfId="1286"/>
    <cellStyle name="S15 63" xfId="1287"/>
    <cellStyle name="S15 64" xfId="1288"/>
    <cellStyle name="S15 65" xfId="1289"/>
    <cellStyle name="S15 66" xfId="1290"/>
    <cellStyle name="S15 67" xfId="1291"/>
    <cellStyle name="S15 68" xfId="1292"/>
    <cellStyle name="S15 69" xfId="1293"/>
    <cellStyle name="S15 7" xfId="1294"/>
    <cellStyle name="S15 70" xfId="1295"/>
    <cellStyle name="S15 71" xfId="1296"/>
    <cellStyle name="S15 72" xfId="1297"/>
    <cellStyle name="S15 73" xfId="1298"/>
    <cellStyle name="S15 74" xfId="1299"/>
    <cellStyle name="S15 75" xfId="1300"/>
    <cellStyle name="S15 76" xfId="1301"/>
    <cellStyle name="S15 77" xfId="1302"/>
    <cellStyle name="S15 78" xfId="1303"/>
    <cellStyle name="S15 79" xfId="1304"/>
    <cellStyle name="S15 8" xfId="1305"/>
    <cellStyle name="S15 80" xfId="1306"/>
    <cellStyle name="S15 81" xfId="1307"/>
    <cellStyle name="S15 82" xfId="1308"/>
    <cellStyle name="S15 83" xfId="1309"/>
    <cellStyle name="S15 84" xfId="1310"/>
    <cellStyle name="S15 85" xfId="1311"/>
    <cellStyle name="S15 86" xfId="1312"/>
    <cellStyle name="S15 87" xfId="1313"/>
    <cellStyle name="S15 88" xfId="1314"/>
    <cellStyle name="S15 89" xfId="1315"/>
    <cellStyle name="S15 9" xfId="1316"/>
    <cellStyle name="S15 90" xfId="1317"/>
    <cellStyle name="S15 91" xfId="1318"/>
    <cellStyle name="S15 92" xfId="1319"/>
    <cellStyle name="S15 93" xfId="1320"/>
    <cellStyle name="S15 94" xfId="1321"/>
    <cellStyle name="S15 95" xfId="1322"/>
    <cellStyle name="S15 96" xfId="1323"/>
    <cellStyle name="S15 97" xfId="1324"/>
    <cellStyle name="S15 98" xfId="1325"/>
    <cellStyle name="S15 99" xfId="1326"/>
    <cellStyle name="S16" xfId="1327"/>
    <cellStyle name="S16 10" xfId="1328"/>
    <cellStyle name="S16 100" xfId="1329"/>
    <cellStyle name="S16 101" xfId="1330"/>
    <cellStyle name="S16 102" xfId="1331"/>
    <cellStyle name="S16 103" xfId="1332"/>
    <cellStyle name="S16 104" xfId="1333"/>
    <cellStyle name="S16 105" xfId="1334"/>
    <cellStyle name="S16 106" xfId="1335"/>
    <cellStyle name="S16 107" xfId="1336"/>
    <cellStyle name="S16 108" xfId="1337"/>
    <cellStyle name="S16 109" xfId="1338"/>
    <cellStyle name="S16 11" xfId="1339"/>
    <cellStyle name="S16 110" xfId="1340"/>
    <cellStyle name="S16 111" xfId="1341"/>
    <cellStyle name="S16 112" xfId="1342"/>
    <cellStyle name="S16 113" xfId="1343"/>
    <cellStyle name="S16 114" xfId="1344"/>
    <cellStyle name="S16 115" xfId="1345"/>
    <cellStyle name="S16 116" xfId="1346"/>
    <cellStyle name="S16 117" xfId="1347"/>
    <cellStyle name="S16 118" xfId="1348"/>
    <cellStyle name="S16 119" xfId="1349"/>
    <cellStyle name="S16 12" xfId="1350"/>
    <cellStyle name="S16 120" xfId="1351"/>
    <cellStyle name="S16 121" xfId="1352"/>
    <cellStyle name="S16 122" xfId="1353"/>
    <cellStyle name="S16 123" xfId="1354"/>
    <cellStyle name="S16 124" xfId="1355"/>
    <cellStyle name="S16 125" xfId="1356"/>
    <cellStyle name="S16 126" xfId="1357"/>
    <cellStyle name="S16 127" xfId="1358"/>
    <cellStyle name="S16 128" xfId="1359"/>
    <cellStyle name="S16 129" xfId="1360"/>
    <cellStyle name="S16 13" xfId="1361"/>
    <cellStyle name="S16 130" xfId="1362"/>
    <cellStyle name="S16 131" xfId="1363"/>
    <cellStyle name="S16 132" xfId="1364"/>
    <cellStyle name="S16 133" xfId="1365"/>
    <cellStyle name="S16 134" xfId="1366"/>
    <cellStyle name="S16 135" xfId="1367"/>
    <cellStyle name="S16 136" xfId="1368"/>
    <cellStyle name="S16 137" xfId="1369"/>
    <cellStyle name="S16 138" xfId="1370"/>
    <cellStyle name="S16 139" xfId="1371"/>
    <cellStyle name="S16 14" xfId="1372"/>
    <cellStyle name="S16 140" xfId="1373"/>
    <cellStyle name="S16 141" xfId="1374"/>
    <cellStyle name="S16 142" xfId="1375"/>
    <cellStyle name="S16 143" xfId="1376"/>
    <cellStyle name="S16 144" xfId="1377"/>
    <cellStyle name="S16 145" xfId="1378"/>
    <cellStyle name="S16 146" xfId="1379"/>
    <cellStyle name="S16 147" xfId="1380"/>
    <cellStyle name="S16 148" xfId="1381"/>
    <cellStyle name="S16 149" xfId="1382"/>
    <cellStyle name="S16 15" xfId="1383"/>
    <cellStyle name="S16 150" xfId="1384"/>
    <cellStyle name="S16 151" xfId="1385"/>
    <cellStyle name="S16 152" xfId="1386"/>
    <cellStyle name="S16 153" xfId="1387"/>
    <cellStyle name="S16 154" xfId="1388"/>
    <cellStyle name="S16 155" xfId="1389"/>
    <cellStyle name="S16 156" xfId="1390"/>
    <cellStyle name="S16 157" xfId="1391"/>
    <cellStyle name="S16 158" xfId="1392"/>
    <cellStyle name="S16 159" xfId="1393"/>
    <cellStyle name="S16 16" xfId="1394"/>
    <cellStyle name="S16 160" xfId="1395"/>
    <cellStyle name="S16 161" xfId="1396"/>
    <cellStyle name="S16 162" xfId="1397"/>
    <cellStyle name="S16 17" xfId="1398"/>
    <cellStyle name="S16 18" xfId="1399"/>
    <cellStyle name="S16 19" xfId="1400"/>
    <cellStyle name="S16 2" xfId="1401"/>
    <cellStyle name="S16 20" xfId="1402"/>
    <cellStyle name="S16 21" xfId="1403"/>
    <cellStyle name="S16 22" xfId="1404"/>
    <cellStyle name="S16 23" xfId="1405"/>
    <cellStyle name="S16 24" xfId="1406"/>
    <cellStyle name="S16 25" xfId="1407"/>
    <cellStyle name="S16 26" xfId="1408"/>
    <cellStyle name="S16 27" xfId="1409"/>
    <cellStyle name="S16 28" xfId="1410"/>
    <cellStyle name="S16 29" xfId="1411"/>
    <cellStyle name="S16 3" xfId="1412"/>
    <cellStyle name="S16 30" xfId="1413"/>
    <cellStyle name="S16 31" xfId="1414"/>
    <cellStyle name="S16 32" xfId="1415"/>
    <cellStyle name="S16 33" xfId="1416"/>
    <cellStyle name="S16 34" xfId="1417"/>
    <cellStyle name="S16 35" xfId="1418"/>
    <cellStyle name="S16 36" xfId="1419"/>
    <cellStyle name="S16 37" xfId="1420"/>
    <cellStyle name="S16 38" xfId="1421"/>
    <cellStyle name="S16 39" xfId="1422"/>
    <cellStyle name="S16 4" xfId="1423"/>
    <cellStyle name="S16 40" xfId="1424"/>
    <cellStyle name="S16 41" xfId="1425"/>
    <cellStyle name="S16 42" xfId="1426"/>
    <cellStyle name="S16 43" xfId="1427"/>
    <cellStyle name="S16 44" xfId="1428"/>
    <cellStyle name="S16 45" xfId="1429"/>
    <cellStyle name="S16 46" xfId="1430"/>
    <cellStyle name="S16 47" xfId="1431"/>
    <cellStyle name="S16 48" xfId="1432"/>
    <cellStyle name="S16 49" xfId="1433"/>
    <cellStyle name="S16 5" xfId="1434"/>
    <cellStyle name="S16 50" xfId="1435"/>
    <cellStyle name="S16 51" xfId="1436"/>
    <cellStyle name="S16 52" xfId="1437"/>
    <cellStyle name="S16 53" xfId="1438"/>
    <cellStyle name="S16 54" xfId="1439"/>
    <cellStyle name="S16 55" xfId="1440"/>
    <cellStyle name="S16 56" xfId="1441"/>
    <cellStyle name="S16 57" xfId="1442"/>
    <cellStyle name="S16 58" xfId="1443"/>
    <cellStyle name="S16 59" xfId="1444"/>
    <cellStyle name="S16 6" xfId="1445"/>
    <cellStyle name="S16 60" xfId="1446"/>
    <cellStyle name="S16 61" xfId="1447"/>
    <cellStyle name="S16 62" xfId="1448"/>
    <cellStyle name="S16 63" xfId="1449"/>
    <cellStyle name="S16 64" xfId="1450"/>
    <cellStyle name="S16 65" xfId="1451"/>
    <cellStyle name="S16 66" xfId="1452"/>
    <cellStyle name="S16 67" xfId="1453"/>
    <cellStyle name="S16 68" xfId="1454"/>
    <cellStyle name="S16 69" xfId="1455"/>
    <cellStyle name="S16 7" xfId="1456"/>
    <cellStyle name="S16 70" xfId="1457"/>
    <cellStyle name="S16 71" xfId="1458"/>
    <cellStyle name="S16 72" xfId="1459"/>
    <cellStyle name="S16 73" xfId="1460"/>
    <cellStyle name="S16 74" xfId="1461"/>
    <cellStyle name="S16 75" xfId="1462"/>
    <cellStyle name="S16 76" xfId="1463"/>
    <cellStyle name="S16 77" xfId="1464"/>
    <cellStyle name="S16 78" xfId="1465"/>
    <cellStyle name="S16 79" xfId="1466"/>
    <cellStyle name="S16 8" xfId="1467"/>
    <cellStyle name="S16 80" xfId="1468"/>
    <cellStyle name="S16 81" xfId="1469"/>
    <cellStyle name="S16 82" xfId="1470"/>
    <cellStyle name="S16 83" xfId="1471"/>
    <cellStyle name="S16 84" xfId="1472"/>
    <cellStyle name="S16 85" xfId="1473"/>
    <cellStyle name="S16 86" xfId="1474"/>
    <cellStyle name="S16 87" xfId="1475"/>
    <cellStyle name="S16 88" xfId="1476"/>
    <cellStyle name="S16 89" xfId="1477"/>
    <cellStyle name="S16 9" xfId="1478"/>
    <cellStyle name="S16 90" xfId="1479"/>
    <cellStyle name="S16 91" xfId="1480"/>
    <cellStyle name="S16 92" xfId="1481"/>
    <cellStyle name="S16 93" xfId="1482"/>
    <cellStyle name="S16 94" xfId="1483"/>
    <cellStyle name="S16 95" xfId="1484"/>
    <cellStyle name="S16 96" xfId="1485"/>
    <cellStyle name="S16 97" xfId="1486"/>
    <cellStyle name="S16 98" xfId="1487"/>
    <cellStyle name="S16 99" xfId="1488"/>
    <cellStyle name="S17" xfId="1489"/>
    <cellStyle name="S17 10" xfId="1490"/>
    <cellStyle name="S17 100" xfId="1491"/>
    <cellStyle name="S17 101" xfId="1492"/>
    <cellStyle name="S17 102" xfId="1493"/>
    <cellStyle name="S17 103" xfId="1494"/>
    <cellStyle name="S17 104" xfId="1495"/>
    <cellStyle name="S17 105" xfId="1496"/>
    <cellStyle name="S17 106" xfId="1497"/>
    <cellStyle name="S17 107" xfId="1498"/>
    <cellStyle name="S17 108" xfId="1499"/>
    <cellStyle name="S17 109" xfId="1500"/>
    <cellStyle name="S17 11" xfId="1501"/>
    <cellStyle name="S17 110" xfId="1502"/>
    <cellStyle name="S17 111" xfId="1503"/>
    <cellStyle name="S17 112" xfId="1504"/>
    <cellStyle name="S17 113" xfId="1505"/>
    <cellStyle name="S17 114" xfId="1506"/>
    <cellStyle name="S17 115" xfId="1507"/>
    <cellStyle name="S17 116" xfId="1508"/>
    <cellStyle name="S17 117" xfId="1509"/>
    <cellStyle name="S17 118" xfId="1510"/>
    <cellStyle name="S17 119" xfId="1511"/>
    <cellStyle name="S17 12" xfId="1512"/>
    <cellStyle name="S17 120" xfId="1513"/>
    <cellStyle name="S17 121" xfId="1514"/>
    <cellStyle name="S17 122" xfId="1515"/>
    <cellStyle name="S17 123" xfId="1516"/>
    <cellStyle name="S17 124" xfId="1517"/>
    <cellStyle name="S17 125" xfId="1518"/>
    <cellStyle name="S17 126" xfId="1519"/>
    <cellStyle name="S17 127" xfId="1520"/>
    <cellStyle name="S17 128" xfId="1521"/>
    <cellStyle name="S17 129" xfId="1522"/>
    <cellStyle name="S17 13" xfId="1523"/>
    <cellStyle name="S17 130" xfId="1524"/>
    <cellStyle name="S17 131" xfId="1525"/>
    <cellStyle name="S17 132" xfId="1526"/>
    <cellStyle name="S17 133" xfId="1527"/>
    <cellStyle name="S17 134" xfId="1528"/>
    <cellStyle name="S17 135" xfId="1529"/>
    <cellStyle name="S17 136" xfId="1530"/>
    <cellStyle name="S17 137" xfId="1531"/>
    <cellStyle name="S17 138" xfId="1532"/>
    <cellStyle name="S17 139" xfId="1533"/>
    <cellStyle name="S17 14" xfId="1534"/>
    <cellStyle name="S17 140" xfId="1535"/>
    <cellStyle name="S17 141" xfId="1536"/>
    <cellStyle name="S17 142" xfId="1537"/>
    <cellStyle name="S17 143" xfId="1538"/>
    <cellStyle name="S17 144" xfId="1539"/>
    <cellStyle name="S17 145" xfId="1540"/>
    <cellStyle name="S17 146" xfId="1541"/>
    <cellStyle name="S17 147" xfId="1542"/>
    <cellStyle name="S17 148" xfId="1543"/>
    <cellStyle name="S17 149" xfId="1544"/>
    <cellStyle name="S17 15" xfId="1545"/>
    <cellStyle name="S17 150" xfId="1546"/>
    <cellStyle name="S17 151" xfId="1547"/>
    <cellStyle name="S17 152" xfId="1548"/>
    <cellStyle name="S17 153" xfId="1549"/>
    <cellStyle name="S17 154" xfId="1550"/>
    <cellStyle name="S17 155" xfId="1551"/>
    <cellStyle name="S17 156" xfId="1552"/>
    <cellStyle name="S17 157" xfId="1553"/>
    <cellStyle name="S17 158" xfId="1554"/>
    <cellStyle name="S17 159" xfId="1555"/>
    <cellStyle name="S17 16" xfId="1556"/>
    <cellStyle name="S17 160" xfId="1557"/>
    <cellStyle name="S17 161" xfId="1558"/>
    <cellStyle name="S17 162" xfId="1559"/>
    <cellStyle name="S17 17" xfId="1560"/>
    <cellStyle name="S17 18" xfId="1561"/>
    <cellStyle name="S17 19" xfId="1562"/>
    <cellStyle name="S17 2" xfId="1563"/>
    <cellStyle name="S17 20" xfId="1564"/>
    <cellStyle name="S17 21" xfId="1565"/>
    <cellStyle name="S17 22" xfId="1566"/>
    <cellStyle name="S17 23" xfId="1567"/>
    <cellStyle name="S17 24" xfId="1568"/>
    <cellStyle name="S17 25" xfId="1569"/>
    <cellStyle name="S17 26" xfId="1570"/>
    <cellStyle name="S17 27" xfId="1571"/>
    <cellStyle name="S17 28" xfId="1572"/>
    <cellStyle name="S17 29" xfId="1573"/>
    <cellStyle name="S17 3" xfId="1574"/>
    <cellStyle name="S17 30" xfId="1575"/>
    <cellStyle name="S17 31" xfId="1576"/>
    <cellStyle name="S17 32" xfId="1577"/>
    <cellStyle name="S17 33" xfId="1578"/>
    <cellStyle name="S17 34" xfId="1579"/>
    <cellStyle name="S17 35" xfId="1580"/>
    <cellStyle name="S17 36" xfId="1581"/>
    <cellStyle name="S17 37" xfId="1582"/>
    <cellStyle name="S17 38" xfId="1583"/>
    <cellStyle name="S17 39" xfId="1584"/>
    <cellStyle name="S17 4" xfId="1585"/>
    <cellStyle name="S17 40" xfId="1586"/>
    <cellStyle name="S17 41" xfId="1587"/>
    <cellStyle name="S17 42" xfId="1588"/>
    <cellStyle name="S17 43" xfId="1589"/>
    <cellStyle name="S17 44" xfId="1590"/>
    <cellStyle name="S17 45" xfId="1591"/>
    <cellStyle name="S17 46" xfId="1592"/>
    <cellStyle name="S17 47" xfId="1593"/>
    <cellStyle name="S17 48" xfId="1594"/>
    <cellStyle name="S17 49" xfId="1595"/>
    <cellStyle name="S17 5" xfId="1596"/>
    <cellStyle name="S17 50" xfId="1597"/>
    <cellStyle name="S17 51" xfId="1598"/>
    <cellStyle name="S17 52" xfId="1599"/>
    <cellStyle name="S17 53" xfId="1600"/>
    <cellStyle name="S17 54" xfId="1601"/>
    <cellStyle name="S17 55" xfId="1602"/>
    <cellStyle name="S17 56" xfId="1603"/>
    <cellStyle name="S17 57" xfId="1604"/>
    <cellStyle name="S17 58" xfId="1605"/>
    <cellStyle name="S17 59" xfId="1606"/>
    <cellStyle name="S17 6" xfId="1607"/>
    <cellStyle name="S17 60" xfId="1608"/>
    <cellStyle name="S17 61" xfId="1609"/>
    <cellStyle name="S17 62" xfId="1610"/>
    <cellStyle name="S17 63" xfId="1611"/>
    <cellStyle name="S17 64" xfId="1612"/>
    <cellStyle name="S17 65" xfId="1613"/>
    <cellStyle name="S17 66" xfId="1614"/>
    <cellStyle name="S17 67" xfId="1615"/>
    <cellStyle name="S17 68" xfId="1616"/>
    <cellStyle name="S17 69" xfId="1617"/>
    <cellStyle name="S17 7" xfId="1618"/>
    <cellStyle name="S17 70" xfId="1619"/>
    <cellStyle name="S17 71" xfId="1620"/>
    <cellStyle name="S17 72" xfId="1621"/>
    <cellStyle name="S17 73" xfId="1622"/>
    <cellStyle name="S17 74" xfId="1623"/>
    <cellStyle name="S17 75" xfId="1624"/>
    <cellStyle name="S17 76" xfId="1625"/>
    <cellStyle name="S17 77" xfId="1626"/>
    <cellStyle name="S17 78" xfId="1627"/>
    <cellStyle name="S17 79" xfId="1628"/>
    <cellStyle name="S17 8" xfId="1629"/>
    <cellStyle name="S17 80" xfId="1630"/>
    <cellStyle name="S17 81" xfId="1631"/>
    <cellStyle name="S17 82" xfId="1632"/>
    <cellStyle name="S17 83" xfId="1633"/>
    <cellStyle name="S17 84" xfId="1634"/>
    <cellStyle name="S17 85" xfId="1635"/>
    <cellStyle name="S17 86" xfId="1636"/>
    <cellStyle name="S17 87" xfId="1637"/>
    <cellStyle name="S17 88" xfId="1638"/>
    <cellStyle name="S17 89" xfId="1639"/>
    <cellStyle name="S17 9" xfId="1640"/>
    <cellStyle name="S17 90" xfId="1641"/>
    <cellStyle name="S17 91" xfId="1642"/>
    <cellStyle name="S17 92" xfId="1643"/>
    <cellStyle name="S17 93" xfId="1644"/>
    <cellStyle name="S17 94" xfId="1645"/>
    <cellStyle name="S17 95" xfId="1646"/>
    <cellStyle name="S17 96" xfId="1647"/>
    <cellStyle name="S17 97" xfId="1648"/>
    <cellStyle name="S17 98" xfId="1649"/>
    <cellStyle name="S17 99" xfId="1650"/>
    <cellStyle name="S18" xfId="1651"/>
    <cellStyle name="S18 10" xfId="1652"/>
    <cellStyle name="S18 100" xfId="1653"/>
    <cellStyle name="S18 101" xfId="1654"/>
    <cellStyle name="S18 102" xfId="1655"/>
    <cellStyle name="S18 103" xfId="1656"/>
    <cellStyle name="S18 104" xfId="1657"/>
    <cellStyle name="S18 105" xfId="1658"/>
    <cellStyle name="S18 106" xfId="1659"/>
    <cellStyle name="S18 107" xfId="1660"/>
    <cellStyle name="S18 108" xfId="1661"/>
    <cellStyle name="S18 109" xfId="1662"/>
    <cellStyle name="S18 11" xfId="1663"/>
    <cellStyle name="S18 110" xfId="1664"/>
    <cellStyle name="S18 111" xfId="1665"/>
    <cellStyle name="S18 112" xfId="1666"/>
    <cellStyle name="S18 113" xfId="1667"/>
    <cellStyle name="S18 114" xfId="1668"/>
    <cellStyle name="S18 115" xfId="1669"/>
    <cellStyle name="S18 116" xfId="1670"/>
    <cellStyle name="S18 117" xfId="1671"/>
    <cellStyle name="S18 118" xfId="1672"/>
    <cellStyle name="S18 119" xfId="1673"/>
    <cellStyle name="S18 12" xfId="1674"/>
    <cellStyle name="S18 120" xfId="1675"/>
    <cellStyle name="S18 121" xfId="1676"/>
    <cellStyle name="S18 122" xfId="1677"/>
    <cellStyle name="S18 123" xfId="1678"/>
    <cellStyle name="S18 124" xfId="1679"/>
    <cellStyle name="S18 125" xfId="1680"/>
    <cellStyle name="S18 126" xfId="1681"/>
    <cellStyle name="S18 127" xfId="1682"/>
    <cellStyle name="S18 128" xfId="1683"/>
    <cellStyle name="S18 129" xfId="1684"/>
    <cellStyle name="S18 13" xfId="1685"/>
    <cellStyle name="S18 130" xfId="1686"/>
    <cellStyle name="S18 131" xfId="1687"/>
    <cellStyle name="S18 132" xfId="1688"/>
    <cellStyle name="S18 133" xfId="1689"/>
    <cellStyle name="S18 134" xfId="1690"/>
    <cellStyle name="S18 135" xfId="1691"/>
    <cellStyle name="S18 136" xfId="1692"/>
    <cellStyle name="S18 137" xfId="1693"/>
    <cellStyle name="S18 138" xfId="1694"/>
    <cellStyle name="S18 139" xfId="1695"/>
    <cellStyle name="S18 14" xfId="1696"/>
    <cellStyle name="S18 140" xfId="1697"/>
    <cellStyle name="S18 141" xfId="1698"/>
    <cellStyle name="S18 142" xfId="1699"/>
    <cellStyle name="S18 143" xfId="1700"/>
    <cellStyle name="S18 144" xfId="1701"/>
    <cellStyle name="S18 145" xfId="1702"/>
    <cellStyle name="S18 146" xfId="1703"/>
    <cellStyle name="S18 147" xfId="1704"/>
    <cellStyle name="S18 148" xfId="1705"/>
    <cellStyle name="S18 149" xfId="1706"/>
    <cellStyle name="S18 15" xfId="1707"/>
    <cellStyle name="S18 150" xfId="1708"/>
    <cellStyle name="S18 151" xfId="1709"/>
    <cellStyle name="S18 152" xfId="1710"/>
    <cellStyle name="S18 153" xfId="1711"/>
    <cellStyle name="S18 154" xfId="1712"/>
    <cellStyle name="S18 155" xfId="1713"/>
    <cellStyle name="S18 156" xfId="1714"/>
    <cellStyle name="S18 157" xfId="1715"/>
    <cellStyle name="S18 158" xfId="1716"/>
    <cellStyle name="S18 159" xfId="1717"/>
    <cellStyle name="S18 16" xfId="1718"/>
    <cellStyle name="S18 160" xfId="1719"/>
    <cellStyle name="S18 161" xfId="1720"/>
    <cellStyle name="S18 162" xfId="1721"/>
    <cellStyle name="S18 17" xfId="1722"/>
    <cellStyle name="S18 18" xfId="1723"/>
    <cellStyle name="S18 19" xfId="1724"/>
    <cellStyle name="S18 2" xfId="1725"/>
    <cellStyle name="S18 20" xfId="1726"/>
    <cellStyle name="S18 21" xfId="1727"/>
    <cellStyle name="S18 22" xfId="1728"/>
    <cellStyle name="S18 23" xfId="1729"/>
    <cellStyle name="S18 24" xfId="1730"/>
    <cellStyle name="S18 25" xfId="1731"/>
    <cellStyle name="S18 26" xfId="1732"/>
    <cellStyle name="S18 27" xfId="1733"/>
    <cellStyle name="S18 28" xfId="1734"/>
    <cellStyle name="S18 29" xfId="1735"/>
    <cellStyle name="S18 3" xfId="1736"/>
    <cellStyle name="S18 30" xfId="1737"/>
    <cellStyle name="S18 31" xfId="1738"/>
    <cellStyle name="S18 32" xfId="1739"/>
    <cellStyle name="S18 33" xfId="1740"/>
    <cellStyle name="S18 34" xfId="1741"/>
    <cellStyle name="S18 35" xfId="1742"/>
    <cellStyle name="S18 36" xfId="1743"/>
    <cellStyle name="S18 37" xfId="1744"/>
    <cellStyle name="S18 38" xfId="1745"/>
    <cellStyle name="S18 39" xfId="1746"/>
    <cellStyle name="S18 4" xfId="1747"/>
    <cellStyle name="S18 40" xfId="1748"/>
    <cellStyle name="S18 41" xfId="1749"/>
    <cellStyle name="S18 42" xfId="1750"/>
    <cellStyle name="S18 43" xfId="1751"/>
    <cellStyle name="S18 44" xfId="1752"/>
    <cellStyle name="S18 45" xfId="1753"/>
    <cellStyle name="S18 46" xfId="1754"/>
    <cellStyle name="S18 47" xfId="1755"/>
    <cellStyle name="S18 48" xfId="1756"/>
    <cellStyle name="S18 49" xfId="1757"/>
    <cellStyle name="S18 5" xfId="1758"/>
    <cellStyle name="S18 50" xfId="1759"/>
    <cellStyle name="S18 51" xfId="1760"/>
    <cellStyle name="S18 52" xfId="1761"/>
    <cellStyle name="S18 53" xfId="1762"/>
    <cellStyle name="S18 54" xfId="1763"/>
    <cellStyle name="S18 55" xfId="1764"/>
    <cellStyle name="S18 56" xfId="1765"/>
    <cellStyle name="S18 57" xfId="1766"/>
    <cellStyle name="S18 58" xfId="1767"/>
    <cellStyle name="S18 59" xfId="1768"/>
    <cellStyle name="S18 6" xfId="1769"/>
    <cellStyle name="S18 60" xfId="1770"/>
    <cellStyle name="S18 61" xfId="1771"/>
    <cellStyle name="S18 62" xfId="1772"/>
    <cellStyle name="S18 63" xfId="1773"/>
    <cellStyle name="S18 64" xfId="1774"/>
    <cellStyle name="S18 65" xfId="1775"/>
    <cellStyle name="S18 66" xfId="1776"/>
    <cellStyle name="S18 67" xfId="1777"/>
    <cellStyle name="S18 68" xfId="1778"/>
    <cellStyle name="S18 69" xfId="1779"/>
    <cellStyle name="S18 7" xfId="1780"/>
    <cellStyle name="S18 70" xfId="1781"/>
    <cellStyle name="S18 71" xfId="1782"/>
    <cellStyle name="S18 72" xfId="1783"/>
    <cellStyle name="S18 73" xfId="1784"/>
    <cellStyle name="S18 74" xfId="1785"/>
    <cellStyle name="S18 75" xfId="1786"/>
    <cellStyle name="S18 76" xfId="1787"/>
    <cellStyle name="S18 77" xfId="1788"/>
    <cellStyle name="S18 78" xfId="1789"/>
    <cellStyle name="S18 79" xfId="1790"/>
    <cellStyle name="S18 8" xfId="1791"/>
    <cellStyle name="S18 80" xfId="1792"/>
    <cellStyle name="S18 81" xfId="1793"/>
    <cellStyle name="S18 82" xfId="1794"/>
    <cellStyle name="S18 83" xfId="1795"/>
    <cellStyle name="S18 84" xfId="1796"/>
    <cellStyle name="S18 85" xfId="1797"/>
    <cellStyle name="S18 86" xfId="1798"/>
    <cellStyle name="S18 87" xfId="1799"/>
    <cellStyle name="S18 88" xfId="1800"/>
    <cellStyle name="S18 89" xfId="1801"/>
    <cellStyle name="S18 9" xfId="1802"/>
    <cellStyle name="S18 90" xfId="1803"/>
    <cellStyle name="S18 91" xfId="1804"/>
    <cellStyle name="S18 92" xfId="1805"/>
    <cellStyle name="S18 93" xfId="1806"/>
    <cellStyle name="S18 94" xfId="1807"/>
    <cellStyle name="S18 95" xfId="1808"/>
    <cellStyle name="S18 96" xfId="1809"/>
    <cellStyle name="S18 97" xfId="1810"/>
    <cellStyle name="S18 98" xfId="1811"/>
    <cellStyle name="S18 99" xfId="1812"/>
    <cellStyle name="S19" xfId="1813"/>
    <cellStyle name="S19 10" xfId="1814"/>
    <cellStyle name="S19 100" xfId="1815"/>
    <cellStyle name="S19 101" xfId="1816"/>
    <cellStyle name="S19 102" xfId="1817"/>
    <cellStyle name="S19 103" xfId="1818"/>
    <cellStyle name="S19 104" xfId="1819"/>
    <cellStyle name="S19 105" xfId="1820"/>
    <cellStyle name="S19 106" xfId="1821"/>
    <cellStyle name="S19 107" xfId="1822"/>
    <cellStyle name="S19 108" xfId="1823"/>
    <cellStyle name="S19 109" xfId="1824"/>
    <cellStyle name="S19 11" xfId="1825"/>
    <cellStyle name="S19 110" xfId="1826"/>
    <cellStyle name="S19 111" xfId="1827"/>
    <cellStyle name="S19 112" xfId="1828"/>
    <cellStyle name="S19 113" xfId="1829"/>
    <cellStyle name="S19 114" xfId="1830"/>
    <cellStyle name="S19 115" xfId="1831"/>
    <cellStyle name="S19 116" xfId="1832"/>
    <cellStyle name="S19 117" xfId="1833"/>
    <cellStyle name="S19 118" xfId="1834"/>
    <cellStyle name="S19 119" xfId="1835"/>
    <cellStyle name="S19 12" xfId="1836"/>
    <cellStyle name="S19 120" xfId="1837"/>
    <cellStyle name="S19 121" xfId="1838"/>
    <cellStyle name="S19 122" xfId="1839"/>
    <cellStyle name="S19 123" xfId="1840"/>
    <cellStyle name="S19 124" xfId="1841"/>
    <cellStyle name="S19 125" xfId="1842"/>
    <cellStyle name="S19 126" xfId="1843"/>
    <cellStyle name="S19 127" xfId="1844"/>
    <cellStyle name="S19 128" xfId="1845"/>
    <cellStyle name="S19 129" xfId="1846"/>
    <cellStyle name="S19 13" xfId="1847"/>
    <cellStyle name="S19 130" xfId="1848"/>
    <cellStyle name="S19 131" xfId="1849"/>
    <cellStyle name="S19 132" xfId="1850"/>
    <cellStyle name="S19 133" xfId="1851"/>
    <cellStyle name="S19 134" xfId="1852"/>
    <cellStyle name="S19 135" xfId="1853"/>
    <cellStyle name="S19 136" xfId="1854"/>
    <cellStyle name="S19 137" xfId="1855"/>
    <cellStyle name="S19 138" xfId="1856"/>
    <cellStyle name="S19 139" xfId="1857"/>
    <cellStyle name="S19 14" xfId="1858"/>
    <cellStyle name="S19 140" xfId="1859"/>
    <cellStyle name="S19 141" xfId="1860"/>
    <cellStyle name="S19 142" xfId="1861"/>
    <cellStyle name="S19 143" xfId="1862"/>
    <cellStyle name="S19 144" xfId="1863"/>
    <cellStyle name="S19 145" xfId="1864"/>
    <cellStyle name="S19 146" xfId="1865"/>
    <cellStyle name="S19 147" xfId="1866"/>
    <cellStyle name="S19 148" xfId="1867"/>
    <cellStyle name="S19 149" xfId="1868"/>
    <cellStyle name="S19 15" xfId="1869"/>
    <cellStyle name="S19 150" xfId="1870"/>
    <cellStyle name="S19 151" xfId="1871"/>
    <cellStyle name="S19 152" xfId="1872"/>
    <cellStyle name="S19 153" xfId="1873"/>
    <cellStyle name="S19 154" xfId="1874"/>
    <cellStyle name="S19 155" xfId="1875"/>
    <cellStyle name="S19 156" xfId="1876"/>
    <cellStyle name="S19 157" xfId="1877"/>
    <cellStyle name="S19 158" xfId="1878"/>
    <cellStyle name="S19 159" xfId="1879"/>
    <cellStyle name="S19 16" xfId="1880"/>
    <cellStyle name="S19 160" xfId="1881"/>
    <cellStyle name="S19 161" xfId="1882"/>
    <cellStyle name="S19 162" xfId="1883"/>
    <cellStyle name="S19 17" xfId="1884"/>
    <cellStyle name="S19 18" xfId="1885"/>
    <cellStyle name="S19 19" xfId="1886"/>
    <cellStyle name="S19 2" xfId="1887"/>
    <cellStyle name="S19 20" xfId="1888"/>
    <cellStyle name="S19 21" xfId="1889"/>
    <cellStyle name="S19 22" xfId="1890"/>
    <cellStyle name="S19 23" xfId="1891"/>
    <cellStyle name="S19 24" xfId="1892"/>
    <cellStyle name="S19 25" xfId="1893"/>
    <cellStyle name="S19 26" xfId="1894"/>
    <cellStyle name="S19 27" xfId="1895"/>
    <cellStyle name="S19 28" xfId="1896"/>
    <cellStyle name="S19 29" xfId="1897"/>
    <cellStyle name="S19 3" xfId="1898"/>
    <cellStyle name="S19 30" xfId="1899"/>
    <cellStyle name="S19 31" xfId="1900"/>
    <cellStyle name="S19 32" xfId="1901"/>
    <cellStyle name="S19 33" xfId="1902"/>
    <cellStyle name="S19 34" xfId="1903"/>
    <cellStyle name="S19 35" xfId="1904"/>
    <cellStyle name="S19 36" xfId="1905"/>
    <cellStyle name="S19 37" xfId="1906"/>
    <cellStyle name="S19 38" xfId="1907"/>
    <cellStyle name="S19 39" xfId="1908"/>
    <cellStyle name="S19 4" xfId="1909"/>
    <cellStyle name="S19 40" xfId="1910"/>
    <cellStyle name="S19 41" xfId="1911"/>
    <cellStyle name="S19 42" xfId="1912"/>
    <cellStyle name="S19 43" xfId="1913"/>
    <cellStyle name="S19 44" xfId="1914"/>
    <cellStyle name="S19 45" xfId="1915"/>
    <cellStyle name="S19 46" xfId="1916"/>
    <cellStyle name="S19 47" xfId="1917"/>
    <cellStyle name="S19 48" xfId="1918"/>
    <cellStyle name="S19 49" xfId="1919"/>
    <cellStyle name="S19 5" xfId="1920"/>
    <cellStyle name="S19 50" xfId="1921"/>
    <cellStyle name="S19 51" xfId="1922"/>
    <cellStyle name="S19 52" xfId="1923"/>
    <cellStyle name="S19 53" xfId="1924"/>
    <cellStyle name="S19 54" xfId="1925"/>
    <cellStyle name="S19 55" xfId="1926"/>
    <cellStyle name="S19 56" xfId="1927"/>
    <cellStyle name="S19 57" xfId="1928"/>
    <cellStyle name="S19 58" xfId="1929"/>
    <cellStyle name="S19 59" xfId="1930"/>
    <cellStyle name="S19 6" xfId="1931"/>
    <cellStyle name="S19 60" xfId="1932"/>
    <cellStyle name="S19 61" xfId="1933"/>
    <cellStyle name="S19 62" xfId="1934"/>
    <cellStyle name="S19 63" xfId="1935"/>
    <cellStyle name="S19 64" xfId="1936"/>
    <cellStyle name="S19 65" xfId="1937"/>
    <cellStyle name="S19 66" xfId="1938"/>
    <cellStyle name="S19 67" xfId="1939"/>
    <cellStyle name="S19 68" xfId="1940"/>
    <cellStyle name="S19 69" xfId="1941"/>
    <cellStyle name="S19 7" xfId="1942"/>
    <cellStyle name="S19 70" xfId="1943"/>
    <cellStyle name="S19 71" xfId="1944"/>
    <cellStyle name="S19 72" xfId="1945"/>
    <cellStyle name="S19 73" xfId="1946"/>
    <cellStyle name="S19 74" xfId="1947"/>
    <cellStyle name="S19 75" xfId="1948"/>
    <cellStyle name="S19 76" xfId="1949"/>
    <cellStyle name="S19 77" xfId="1950"/>
    <cellStyle name="S19 78" xfId="1951"/>
    <cellStyle name="S19 79" xfId="1952"/>
    <cellStyle name="S19 8" xfId="1953"/>
    <cellStyle name="S19 80" xfId="1954"/>
    <cellStyle name="S19 81" xfId="1955"/>
    <cellStyle name="S19 82" xfId="1956"/>
    <cellStyle name="S19 83" xfId="1957"/>
    <cellStyle name="S19 84" xfId="1958"/>
    <cellStyle name="S19 85" xfId="1959"/>
    <cellStyle name="S19 86" xfId="1960"/>
    <cellStyle name="S19 87" xfId="1961"/>
    <cellStyle name="S19 88" xfId="1962"/>
    <cellStyle name="S19 89" xfId="1963"/>
    <cellStyle name="S19 9" xfId="1964"/>
    <cellStyle name="S19 90" xfId="1965"/>
    <cellStyle name="S19 91" xfId="1966"/>
    <cellStyle name="S19 92" xfId="1967"/>
    <cellStyle name="S19 93" xfId="1968"/>
    <cellStyle name="S19 94" xfId="1969"/>
    <cellStyle name="S19 95" xfId="1970"/>
    <cellStyle name="S19 96" xfId="1971"/>
    <cellStyle name="S19 97" xfId="1972"/>
    <cellStyle name="S19 98" xfId="1973"/>
    <cellStyle name="S19 99" xfId="1974"/>
    <cellStyle name="S19_Отчет АИП  2011" xfId="1975"/>
    <cellStyle name="S2" xfId="1976"/>
    <cellStyle name="S2 10" xfId="1977"/>
    <cellStyle name="S2 100" xfId="1978"/>
    <cellStyle name="S2 101" xfId="1979"/>
    <cellStyle name="S2 102" xfId="1980"/>
    <cellStyle name="S2 103" xfId="1981"/>
    <cellStyle name="S2 104" xfId="1982"/>
    <cellStyle name="S2 105" xfId="1983"/>
    <cellStyle name="S2 106" xfId="1984"/>
    <cellStyle name="S2 107" xfId="1985"/>
    <cellStyle name="S2 108" xfId="1986"/>
    <cellStyle name="S2 109" xfId="1987"/>
    <cellStyle name="S2 11" xfId="1988"/>
    <cellStyle name="S2 110" xfId="1989"/>
    <cellStyle name="S2 111" xfId="1990"/>
    <cellStyle name="S2 112" xfId="1991"/>
    <cellStyle name="S2 113" xfId="1992"/>
    <cellStyle name="S2 114" xfId="1993"/>
    <cellStyle name="S2 115" xfId="1994"/>
    <cellStyle name="S2 116" xfId="1995"/>
    <cellStyle name="S2 117" xfId="1996"/>
    <cellStyle name="S2 118" xfId="1997"/>
    <cellStyle name="S2 119" xfId="1998"/>
    <cellStyle name="S2 12" xfId="1999"/>
    <cellStyle name="S2 120" xfId="2000"/>
    <cellStyle name="S2 121" xfId="2001"/>
    <cellStyle name="S2 122" xfId="2002"/>
    <cellStyle name="S2 123" xfId="2003"/>
    <cellStyle name="S2 124" xfId="2004"/>
    <cellStyle name="S2 125" xfId="2005"/>
    <cellStyle name="S2 126" xfId="2006"/>
    <cellStyle name="S2 127" xfId="2007"/>
    <cellStyle name="S2 128" xfId="2008"/>
    <cellStyle name="S2 129" xfId="2009"/>
    <cellStyle name="S2 13" xfId="2010"/>
    <cellStyle name="S2 130" xfId="2011"/>
    <cellStyle name="S2 131" xfId="2012"/>
    <cellStyle name="S2 132" xfId="2013"/>
    <cellStyle name="S2 133" xfId="2014"/>
    <cellStyle name="S2 134" xfId="2015"/>
    <cellStyle name="S2 135" xfId="2016"/>
    <cellStyle name="S2 136" xfId="2017"/>
    <cellStyle name="S2 137" xfId="2018"/>
    <cellStyle name="S2 138" xfId="2019"/>
    <cellStyle name="S2 139" xfId="2020"/>
    <cellStyle name="S2 14" xfId="2021"/>
    <cellStyle name="S2 140" xfId="2022"/>
    <cellStyle name="S2 141" xfId="2023"/>
    <cellStyle name="S2 142" xfId="2024"/>
    <cellStyle name="S2 143" xfId="2025"/>
    <cellStyle name="S2 144" xfId="2026"/>
    <cellStyle name="S2 145" xfId="2027"/>
    <cellStyle name="S2 146" xfId="2028"/>
    <cellStyle name="S2 147" xfId="2029"/>
    <cellStyle name="S2 148" xfId="2030"/>
    <cellStyle name="S2 149" xfId="2031"/>
    <cellStyle name="S2 15" xfId="2032"/>
    <cellStyle name="S2 150" xfId="2033"/>
    <cellStyle name="S2 151" xfId="2034"/>
    <cellStyle name="S2 152" xfId="2035"/>
    <cellStyle name="S2 153" xfId="2036"/>
    <cellStyle name="S2 154" xfId="2037"/>
    <cellStyle name="S2 155" xfId="2038"/>
    <cellStyle name="S2 156" xfId="2039"/>
    <cellStyle name="S2 157" xfId="2040"/>
    <cellStyle name="S2 158" xfId="2041"/>
    <cellStyle name="S2 159" xfId="2042"/>
    <cellStyle name="S2 16" xfId="2043"/>
    <cellStyle name="S2 160" xfId="2044"/>
    <cellStyle name="S2 161" xfId="2045"/>
    <cellStyle name="S2 162" xfId="2046"/>
    <cellStyle name="S2 17" xfId="2047"/>
    <cellStyle name="S2 18" xfId="2048"/>
    <cellStyle name="S2 19" xfId="2049"/>
    <cellStyle name="S2 2" xfId="2050"/>
    <cellStyle name="S2 20" xfId="2051"/>
    <cellStyle name="S2 21" xfId="2052"/>
    <cellStyle name="S2 22" xfId="2053"/>
    <cellStyle name="S2 23" xfId="2054"/>
    <cellStyle name="S2 24" xfId="2055"/>
    <cellStyle name="S2 25" xfId="2056"/>
    <cellStyle name="S2 26" xfId="2057"/>
    <cellStyle name="S2 27" xfId="2058"/>
    <cellStyle name="S2 28" xfId="2059"/>
    <cellStyle name="S2 29" xfId="2060"/>
    <cellStyle name="S2 3" xfId="2061"/>
    <cellStyle name="S2 30" xfId="2062"/>
    <cellStyle name="S2 31" xfId="2063"/>
    <cellStyle name="S2 32" xfId="2064"/>
    <cellStyle name="S2 33" xfId="2065"/>
    <cellStyle name="S2 34" xfId="2066"/>
    <cellStyle name="S2 35" xfId="2067"/>
    <cellStyle name="S2 36" xfId="2068"/>
    <cellStyle name="S2 37" xfId="2069"/>
    <cellStyle name="S2 38" xfId="2070"/>
    <cellStyle name="S2 39" xfId="2071"/>
    <cellStyle name="S2 4" xfId="2072"/>
    <cellStyle name="S2 40" xfId="2073"/>
    <cellStyle name="S2 41" xfId="2074"/>
    <cellStyle name="S2 42" xfId="2075"/>
    <cellStyle name="S2 43" xfId="2076"/>
    <cellStyle name="S2 44" xfId="2077"/>
    <cellStyle name="S2 45" xfId="2078"/>
    <cellStyle name="S2 46" xfId="2079"/>
    <cellStyle name="S2 47" xfId="2080"/>
    <cellStyle name="S2 48" xfId="2081"/>
    <cellStyle name="S2 49" xfId="2082"/>
    <cellStyle name="S2 5" xfId="2083"/>
    <cellStyle name="S2 50" xfId="2084"/>
    <cellStyle name="S2 51" xfId="2085"/>
    <cellStyle name="S2 52" xfId="2086"/>
    <cellStyle name="S2 53" xfId="2087"/>
    <cellStyle name="S2 54" xfId="2088"/>
    <cellStyle name="S2 55" xfId="2089"/>
    <cellStyle name="S2 56" xfId="2090"/>
    <cellStyle name="S2 57" xfId="2091"/>
    <cellStyle name="S2 58" xfId="2092"/>
    <cellStyle name="S2 59" xfId="2093"/>
    <cellStyle name="S2 6" xfId="2094"/>
    <cellStyle name="S2 60" xfId="2095"/>
    <cellStyle name="S2 61" xfId="2096"/>
    <cellStyle name="S2 62" xfId="2097"/>
    <cellStyle name="S2 63" xfId="2098"/>
    <cellStyle name="S2 64" xfId="2099"/>
    <cellStyle name="S2 65" xfId="2100"/>
    <cellStyle name="S2 66" xfId="2101"/>
    <cellStyle name="S2 67" xfId="2102"/>
    <cellStyle name="S2 68" xfId="2103"/>
    <cellStyle name="S2 69" xfId="2104"/>
    <cellStyle name="S2 7" xfId="2105"/>
    <cellStyle name="S2 70" xfId="2106"/>
    <cellStyle name="S2 71" xfId="2107"/>
    <cellStyle name="S2 72" xfId="2108"/>
    <cellStyle name="S2 73" xfId="2109"/>
    <cellStyle name="S2 74" xfId="2110"/>
    <cellStyle name="S2 75" xfId="2111"/>
    <cellStyle name="S2 76" xfId="2112"/>
    <cellStyle name="S2 77" xfId="2113"/>
    <cellStyle name="S2 78" xfId="2114"/>
    <cellStyle name="S2 79" xfId="2115"/>
    <cellStyle name="S2 8" xfId="2116"/>
    <cellStyle name="S2 80" xfId="2117"/>
    <cellStyle name="S2 81" xfId="2118"/>
    <cellStyle name="S2 82" xfId="2119"/>
    <cellStyle name="S2 83" xfId="2120"/>
    <cellStyle name="S2 84" xfId="2121"/>
    <cellStyle name="S2 85" xfId="2122"/>
    <cellStyle name="S2 86" xfId="2123"/>
    <cellStyle name="S2 87" xfId="2124"/>
    <cellStyle name="S2 88" xfId="2125"/>
    <cellStyle name="S2 89" xfId="2126"/>
    <cellStyle name="S2 9" xfId="2127"/>
    <cellStyle name="S2 90" xfId="2128"/>
    <cellStyle name="S2 91" xfId="2129"/>
    <cellStyle name="S2 92" xfId="2130"/>
    <cellStyle name="S2 93" xfId="2131"/>
    <cellStyle name="S2 94" xfId="2132"/>
    <cellStyle name="S2 95" xfId="2133"/>
    <cellStyle name="S2 96" xfId="2134"/>
    <cellStyle name="S2 97" xfId="2135"/>
    <cellStyle name="S2 98" xfId="2136"/>
    <cellStyle name="S2 99" xfId="2137"/>
    <cellStyle name="S20" xfId="2138"/>
    <cellStyle name="S20 10" xfId="2139"/>
    <cellStyle name="S20 100" xfId="2140"/>
    <cellStyle name="S20 101" xfId="2141"/>
    <cellStyle name="S20 102" xfId="2142"/>
    <cellStyle name="S20 103" xfId="2143"/>
    <cellStyle name="S20 104" xfId="2144"/>
    <cellStyle name="S20 105" xfId="2145"/>
    <cellStyle name="S20 106" xfId="2146"/>
    <cellStyle name="S20 107" xfId="2147"/>
    <cellStyle name="S20 108" xfId="2148"/>
    <cellStyle name="S20 109" xfId="2149"/>
    <cellStyle name="S20 11" xfId="2150"/>
    <cellStyle name="S20 110" xfId="2151"/>
    <cellStyle name="S20 111" xfId="2152"/>
    <cellStyle name="S20 112" xfId="2153"/>
    <cellStyle name="S20 113" xfId="2154"/>
    <cellStyle name="S20 114" xfId="2155"/>
    <cellStyle name="S20 115" xfId="2156"/>
    <cellStyle name="S20 116" xfId="2157"/>
    <cellStyle name="S20 117" xfId="2158"/>
    <cellStyle name="S20 118" xfId="2159"/>
    <cellStyle name="S20 119" xfId="2160"/>
    <cellStyle name="S20 12" xfId="2161"/>
    <cellStyle name="S20 120" xfId="2162"/>
    <cellStyle name="S20 121" xfId="2163"/>
    <cellStyle name="S20 122" xfId="2164"/>
    <cellStyle name="S20 123" xfId="2165"/>
    <cellStyle name="S20 124" xfId="2166"/>
    <cellStyle name="S20 125" xfId="2167"/>
    <cellStyle name="S20 126" xfId="2168"/>
    <cellStyle name="S20 127" xfId="2169"/>
    <cellStyle name="S20 128" xfId="2170"/>
    <cellStyle name="S20 129" xfId="2171"/>
    <cellStyle name="S20 13" xfId="2172"/>
    <cellStyle name="S20 130" xfId="2173"/>
    <cellStyle name="S20 131" xfId="2174"/>
    <cellStyle name="S20 132" xfId="2175"/>
    <cellStyle name="S20 133" xfId="2176"/>
    <cellStyle name="S20 134" xfId="2177"/>
    <cellStyle name="S20 135" xfId="2178"/>
    <cellStyle name="S20 136" xfId="2179"/>
    <cellStyle name="S20 137" xfId="2180"/>
    <cellStyle name="S20 138" xfId="2181"/>
    <cellStyle name="S20 139" xfId="2182"/>
    <cellStyle name="S20 14" xfId="2183"/>
    <cellStyle name="S20 140" xfId="2184"/>
    <cellStyle name="S20 141" xfId="2185"/>
    <cellStyle name="S20 142" xfId="2186"/>
    <cellStyle name="S20 143" xfId="2187"/>
    <cellStyle name="S20 144" xfId="2188"/>
    <cellStyle name="S20 145" xfId="2189"/>
    <cellStyle name="S20 146" xfId="2190"/>
    <cellStyle name="S20 147" xfId="2191"/>
    <cellStyle name="S20 148" xfId="2192"/>
    <cellStyle name="S20 149" xfId="2193"/>
    <cellStyle name="S20 15" xfId="2194"/>
    <cellStyle name="S20 150" xfId="2195"/>
    <cellStyle name="S20 151" xfId="2196"/>
    <cellStyle name="S20 152" xfId="2197"/>
    <cellStyle name="S20 153" xfId="2198"/>
    <cellStyle name="S20 154" xfId="2199"/>
    <cellStyle name="S20 155" xfId="2200"/>
    <cellStyle name="S20 156" xfId="2201"/>
    <cellStyle name="S20 157" xfId="2202"/>
    <cellStyle name="S20 158" xfId="2203"/>
    <cellStyle name="S20 159" xfId="2204"/>
    <cellStyle name="S20 16" xfId="2205"/>
    <cellStyle name="S20 160" xfId="2206"/>
    <cellStyle name="S20 161" xfId="2207"/>
    <cellStyle name="S20 162" xfId="2208"/>
    <cellStyle name="S20 17" xfId="2209"/>
    <cellStyle name="S20 18" xfId="2210"/>
    <cellStyle name="S20 19" xfId="2211"/>
    <cellStyle name="S20 2" xfId="2212"/>
    <cellStyle name="S20 20" xfId="2213"/>
    <cellStyle name="S20 21" xfId="2214"/>
    <cellStyle name="S20 22" xfId="2215"/>
    <cellStyle name="S20 23" xfId="2216"/>
    <cellStyle name="S20 24" xfId="2217"/>
    <cellStyle name="S20 25" xfId="2218"/>
    <cellStyle name="S20 26" xfId="2219"/>
    <cellStyle name="S20 27" xfId="2220"/>
    <cellStyle name="S20 28" xfId="2221"/>
    <cellStyle name="S20 29" xfId="2222"/>
    <cellStyle name="S20 3" xfId="2223"/>
    <cellStyle name="S20 30" xfId="2224"/>
    <cellStyle name="S20 31" xfId="2225"/>
    <cellStyle name="S20 32" xfId="2226"/>
    <cellStyle name="S20 33" xfId="2227"/>
    <cellStyle name="S20 34" xfId="2228"/>
    <cellStyle name="S20 35" xfId="2229"/>
    <cellStyle name="S20 36" xfId="2230"/>
    <cellStyle name="S20 37" xfId="2231"/>
    <cellStyle name="S20 38" xfId="2232"/>
    <cellStyle name="S20 39" xfId="2233"/>
    <cellStyle name="S20 4" xfId="2234"/>
    <cellStyle name="S20 40" xfId="2235"/>
    <cellStyle name="S20 41" xfId="2236"/>
    <cellStyle name="S20 42" xfId="2237"/>
    <cellStyle name="S20 43" xfId="2238"/>
    <cellStyle name="S20 44" xfId="2239"/>
    <cellStyle name="S20 45" xfId="2240"/>
    <cellStyle name="S20 46" xfId="2241"/>
    <cellStyle name="S20 47" xfId="2242"/>
    <cellStyle name="S20 48" xfId="2243"/>
    <cellStyle name="S20 49" xfId="2244"/>
    <cellStyle name="S20 5" xfId="2245"/>
    <cellStyle name="S20 50" xfId="2246"/>
    <cellStyle name="S20 51" xfId="2247"/>
    <cellStyle name="S20 52" xfId="2248"/>
    <cellStyle name="S20 53" xfId="2249"/>
    <cellStyle name="S20 54" xfId="2250"/>
    <cellStyle name="S20 55" xfId="2251"/>
    <cellStyle name="S20 56" xfId="2252"/>
    <cellStyle name="S20 57" xfId="2253"/>
    <cellStyle name="S20 58" xfId="2254"/>
    <cellStyle name="S20 59" xfId="2255"/>
    <cellStyle name="S20 6" xfId="2256"/>
    <cellStyle name="S20 60" xfId="2257"/>
    <cellStyle name="S20 61" xfId="2258"/>
    <cellStyle name="S20 62" xfId="2259"/>
    <cellStyle name="S20 63" xfId="2260"/>
    <cellStyle name="S20 64" xfId="2261"/>
    <cellStyle name="S20 65" xfId="2262"/>
    <cellStyle name="S20 66" xfId="2263"/>
    <cellStyle name="S20 67" xfId="2264"/>
    <cellStyle name="S20 68" xfId="2265"/>
    <cellStyle name="S20 69" xfId="2266"/>
    <cellStyle name="S20 7" xfId="2267"/>
    <cellStyle name="S20 70" xfId="2268"/>
    <cellStyle name="S20 71" xfId="2269"/>
    <cellStyle name="S20 72" xfId="2270"/>
    <cellStyle name="S20 73" xfId="2271"/>
    <cellStyle name="S20 74" xfId="2272"/>
    <cellStyle name="S20 75" xfId="2273"/>
    <cellStyle name="S20 76" xfId="2274"/>
    <cellStyle name="S20 77" xfId="2275"/>
    <cellStyle name="S20 78" xfId="2276"/>
    <cellStyle name="S20 79" xfId="2277"/>
    <cellStyle name="S20 8" xfId="2278"/>
    <cellStyle name="S20 80" xfId="2279"/>
    <cellStyle name="S20 81" xfId="2280"/>
    <cellStyle name="S20 82" xfId="2281"/>
    <cellStyle name="S20 83" xfId="2282"/>
    <cellStyle name="S20 84" xfId="2283"/>
    <cellStyle name="S20 85" xfId="2284"/>
    <cellStyle name="S20 86" xfId="2285"/>
    <cellStyle name="S20 87" xfId="2286"/>
    <cellStyle name="S20 88" xfId="2287"/>
    <cellStyle name="S20 89" xfId="2288"/>
    <cellStyle name="S20 9" xfId="2289"/>
    <cellStyle name="S20 90" xfId="2290"/>
    <cellStyle name="S20 91" xfId="2291"/>
    <cellStyle name="S20 92" xfId="2292"/>
    <cellStyle name="S20 93" xfId="2293"/>
    <cellStyle name="S20 94" xfId="2294"/>
    <cellStyle name="S20 95" xfId="2295"/>
    <cellStyle name="S20 96" xfId="2296"/>
    <cellStyle name="S20 97" xfId="2297"/>
    <cellStyle name="S20 98" xfId="2298"/>
    <cellStyle name="S20 99" xfId="2299"/>
    <cellStyle name="S21" xfId="2300"/>
    <cellStyle name="S22" xfId="2301"/>
    <cellStyle name="S23" xfId="2302"/>
    <cellStyle name="S24" xfId="2303"/>
    <cellStyle name="S25" xfId="2304"/>
    <cellStyle name="S26" xfId="2305"/>
    <cellStyle name="S3" xfId="2306"/>
    <cellStyle name="S3 10" xfId="2307"/>
    <cellStyle name="S3 100" xfId="2308"/>
    <cellStyle name="S3 101" xfId="2309"/>
    <cellStyle name="S3 102" xfId="2310"/>
    <cellStyle name="S3 103" xfId="2311"/>
    <cellStyle name="S3 104" xfId="2312"/>
    <cellStyle name="S3 105" xfId="2313"/>
    <cellStyle name="S3 106" xfId="2314"/>
    <cellStyle name="S3 107" xfId="2315"/>
    <cellStyle name="S3 108" xfId="2316"/>
    <cellStyle name="S3 109" xfId="2317"/>
    <cellStyle name="S3 11" xfId="2318"/>
    <cellStyle name="S3 110" xfId="2319"/>
    <cellStyle name="S3 111" xfId="2320"/>
    <cellStyle name="S3 112" xfId="2321"/>
    <cellStyle name="S3 113" xfId="2322"/>
    <cellStyle name="S3 114" xfId="2323"/>
    <cellStyle name="S3 115" xfId="2324"/>
    <cellStyle name="S3 116" xfId="2325"/>
    <cellStyle name="S3 117" xfId="2326"/>
    <cellStyle name="S3 118" xfId="2327"/>
    <cellStyle name="S3 119" xfId="2328"/>
    <cellStyle name="S3 12" xfId="2329"/>
    <cellStyle name="S3 120" xfId="2330"/>
    <cellStyle name="S3 121" xfId="2331"/>
    <cellStyle name="S3 122" xfId="2332"/>
    <cellStyle name="S3 123" xfId="2333"/>
    <cellStyle name="S3 124" xfId="2334"/>
    <cellStyle name="S3 125" xfId="2335"/>
    <cellStyle name="S3 126" xfId="2336"/>
    <cellStyle name="S3 127" xfId="2337"/>
    <cellStyle name="S3 128" xfId="2338"/>
    <cellStyle name="S3 129" xfId="2339"/>
    <cellStyle name="S3 13" xfId="2340"/>
    <cellStyle name="S3 130" xfId="2341"/>
    <cellStyle name="S3 131" xfId="2342"/>
    <cellStyle name="S3 132" xfId="2343"/>
    <cellStyle name="S3 133" xfId="2344"/>
    <cellStyle name="S3 134" xfId="2345"/>
    <cellStyle name="S3 135" xfId="2346"/>
    <cellStyle name="S3 136" xfId="2347"/>
    <cellStyle name="S3 137" xfId="2348"/>
    <cellStyle name="S3 138" xfId="2349"/>
    <cellStyle name="S3 139" xfId="2350"/>
    <cellStyle name="S3 14" xfId="2351"/>
    <cellStyle name="S3 140" xfId="2352"/>
    <cellStyle name="S3 141" xfId="2353"/>
    <cellStyle name="S3 142" xfId="2354"/>
    <cellStyle name="S3 143" xfId="2355"/>
    <cellStyle name="S3 144" xfId="2356"/>
    <cellStyle name="S3 145" xfId="2357"/>
    <cellStyle name="S3 146" xfId="2358"/>
    <cellStyle name="S3 147" xfId="2359"/>
    <cellStyle name="S3 148" xfId="2360"/>
    <cellStyle name="S3 149" xfId="2361"/>
    <cellStyle name="S3 15" xfId="2362"/>
    <cellStyle name="S3 150" xfId="2363"/>
    <cellStyle name="S3 151" xfId="2364"/>
    <cellStyle name="S3 152" xfId="2365"/>
    <cellStyle name="S3 153" xfId="2366"/>
    <cellStyle name="S3 154" xfId="2367"/>
    <cellStyle name="S3 155" xfId="2368"/>
    <cellStyle name="S3 156" xfId="2369"/>
    <cellStyle name="S3 157" xfId="2370"/>
    <cellStyle name="S3 158" xfId="2371"/>
    <cellStyle name="S3 159" xfId="2372"/>
    <cellStyle name="S3 16" xfId="2373"/>
    <cellStyle name="S3 160" xfId="2374"/>
    <cellStyle name="S3 161" xfId="2375"/>
    <cellStyle name="S3 162" xfId="2376"/>
    <cellStyle name="S3 17" xfId="2377"/>
    <cellStyle name="S3 18" xfId="2378"/>
    <cellStyle name="S3 19" xfId="2379"/>
    <cellStyle name="S3 2" xfId="2380"/>
    <cellStyle name="S3 20" xfId="2381"/>
    <cellStyle name="S3 21" xfId="2382"/>
    <cellStyle name="S3 22" xfId="2383"/>
    <cellStyle name="S3 23" xfId="2384"/>
    <cellStyle name="S3 24" xfId="2385"/>
    <cellStyle name="S3 25" xfId="2386"/>
    <cellStyle name="S3 26" xfId="2387"/>
    <cellStyle name="S3 27" xfId="2388"/>
    <cellStyle name="S3 28" xfId="2389"/>
    <cellStyle name="S3 29" xfId="2390"/>
    <cellStyle name="S3 3" xfId="2391"/>
    <cellStyle name="S3 30" xfId="2392"/>
    <cellStyle name="S3 31" xfId="2393"/>
    <cellStyle name="S3 32" xfId="2394"/>
    <cellStyle name="S3 33" xfId="2395"/>
    <cellStyle name="S3 34" xfId="2396"/>
    <cellStyle name="S3 35" xfId="2397"/>
    <cellStyle name="S3 36" xfId="2398"/>
    <cellStyle name="S3 37" xfId="2399"/>
    <cellStyle name="S3 38" xfId="2400"/>
    <cellStyle name="S3 39" xfId="2401"/>
    <cellStyle name="S3 4" xfId="2402"/>
    <cellStyle name="S3 40" xfId="2403"/>
    <cellStyle name="S3 41" xfId="2404"/>
    <cellStyle name="S3 42" xfId="2405"/>
    <cellStyle name="S3 43" xfId="2406"/>
    <cellStyle name="S3 44" xfId="2407"/>
    <cellStyle name="S3 45" xfId="2408"/>
    <cellStyle name="S3 46" xfId="2409"/>
    <cellStyle name="S3 47" xfId="2410"/>
    <cellStyle name="S3 48" xfId="2411"/>
    <cellStyle name="S3 49" xfId="2412"/>
    <cellStyle name="S3 5" xfId="2413"/>
    <cellStyle name="S3 50" xfId="2414"/>
    <cellStyle name="S3 51" xfId="2415"/>
    <cellStyle name="S3 52" xfId="2416"/>
    <cellStyle name="S3 53" xfId="2417"/>
    <cellStyle name="S3 54" xfId="2418"/>
    <cellStyle name="S3 55" xfId="2419"/>
    <cellStyle name="S3 56" xfId="2420"/>
    <cellStyle name="S3 57" xfId="2421"/>
    <cellStyle name="S3 58" xfId="2422"/>
    <cellStyle name="S3 59" xfId="2423"/>
    <cellStyle name="S3 6" xfId="2424"/>
    <cellStyle name="S3 60" xfId="2425"/>
    <cellStyle name="S3 61" xfId="2426"/>
    <cellStyle name="S3 62" xfId="2427"/>
    <cellStyle name="S3 63" xfId="2428"/>
    <cellStyle name="S3 64" xfId="2429"/>
    <cellStyle name="S3 65" xfId="2430"/>
    <cellStyle name="S3 66" xfId="2431"/>
    <cellStyle name="S3 67" xfId="2432"/>
    <cellStyle name="S3 68" xfId="2433"/>
    <cellStyle name="S3 69" xfId="2434"/>
    <cellStyle name="S3 7" xfId="2435"/>
    <cellStyle name="S3 70" xfId="2436"/>
    <cellStyle name="S3 71" xfId="2437"/>
    <cellStyle name="S3 72" xfId="2438"/>
    <cellStyle name="S3 73" xfId="2439"/>
    <cellStyle name="S3 74" xfId="2440"/>
    <cellStyle name="S3 75" xfId="2441"/>
    <cellStyle name="S3 76" xfId="2442"/>
    <cellStyle name="S3 77" xfId="2443"/>
    <cellStyle name="S3 78" xfId="2444"/>
    <cellStyle name="S3 79" xfId="2445"/>
    <cellStyle name="S3 8" xfId="2446"/>
    <cellStyle name="S3 80" xfId="2447"/>
    <cellStyle name="S3 81" xfId="2448"/>
    <cellStyle name="S3 82" xfId="2449"/>
    <cellStyle name="S3 83" xfId="2450"/>
    <cellStyle name="S3 84" xfId="2451"/>
    <cellStyle name="S3 85" xfId="2452"/>
    <cellStyle name="S3 86" xfId="2453"/>
    <cellStyle name="S3 87" xfId="2454"/>
    <cellStyle name="S3 88" xfId="2455"/>
    <cellStyle name="S3 89" xfId="2456"/>
    <cellStyle name="S3 9" xfId="2457"/>
    <cellStyle name="S3 90" xfId="2458"/>
    <cellStyle name="S3 91" xfId="2459"/>
    <cellStyle name="S3 92" xfId="2460"/>
    <cellStyle name="S3 93" xfId="2461"/>
    <cellStyle name="S3 94" xfId="2462"/>
    <cellStyle name="S3 95" xfId="2463"/>
    <cellStyle name="S3 96" xfId="2464"/>
    <cellStyle name="S3 97" xfId="2465"/>
    <cellStyle name="S3 98" xfId="2466"/>
    <cellStyle name="S3 99" xfId="2467"/>
    <cellStyle name="S4" xfId="2468"/>
    <cellStyle name="S4 10" xfId="2469"/>
    <cellStyle name="S4 100" xfId="2470"/>
    <cellStyle name="S4 101" xfId="2471"/>
    <cellStyle name="S4 102" xfId="2472"/>
    <cellStyle name="S4 103" xfId="2473"/>
    <cellStyle name="S4 104" xfId="2474"/>
    <cellStyle name="S4 105" xfId="2475"/>
    <cellStyle name="S4 106" xfId="2476"/>
    <cellStyle name="S4 107" xfId="2477"/>
    <cellStyle name="S4 108" xfId="2478"/>
    <cellStyle name="S4 109" xfId="2479"/>
    <cellStyle name="S4 11" xfId="2480"/>
    <cellStyle name="S4 110" xfId="2481"/>
    <cellStyle name="S4 111" xfId="2482"/>
    <cellStyle name="S4 112" xfId="2483"/>
    <cellStyle name="S4 113" xfId="2484"/>
    <cellStyle name="S4 114" xfId="2485"/>
    <cellStyle name="S4 115" xfId="2486"/>
    <cellStyle name="S4 116" xfId="2487"/>
    <cellStyle name="S4 117" xfId="2488"/>
    <cellStyle name="S4 118" xfId="2489"/>
    <cellStyle name="S4 119" xfId="2490"/>
    <cellStyle name="S4 12" xfId="2491"/>
    <cellStyle name="S4 120" xfId="2492"/>
    <cellStyle name="S4 121" xfId="2493"/>
    <cellStyle name="S4 122" xfId="2494"/>
    <cellStyle name="S4 123" xfId="2495"/>
    <cellStyle name="S4 124" xfId="2496"/>
    <cellStyle name="S4 125" xfId="2497"/>
    <cellStyle name="S4 126" xfId="2498"/>
    <cellStyle name="S4 127" xfId="2499"/>
    <cellStyle name="S4 128" xfId="2500"/>
    <cellStyle name="S4 129" xfId="2501"/>
    <cellStyle name="S4 13" xfId="2502"/>
    <cellStyle name="S4 130" xfId="2503"/>
    <cellStyle name="S4 131" xfId="2504"/>
    <cellStyle name="S4 132" xfId="2505"/>
    <cellStyle name="S4 133" xfId="2506"/>
    <cellStyle name="S4 134" xfId="2507"/>
    <cellStyle name="S4 135" xfId="2508"/>
    <cellStyle name="S4 136" xfId="2509"/>
    <cellStyle name="S4 137" xfId="2510"/>
    <cellStyle name="S4 138" xfId="2511"/>
    <cellStyle name="S4 139" xfId="2512"/>
    <cellStyle name="S4 14" xfId="2513"/>
    <cellStyle name="S4 140" xfId="2514"/>
    <cellStyle name="S4 141" xfId="2515"/>
    <cellStyle name="S4 142" xfId="2516"/>
    <cellStyle name="S4 143" xfId="2517"/>
    <cellStyle name="S4 144" xfId="2518"/>
    <cellStyle name="S4 145" xfId="2519"/>
    <cellStyle name="S4 146" xfId="2520"/>
    <cellStyle name="S4 147" xfId="2521"/>
    <cellStyle name="S4 148" xfId="2522"/>
    <cellStyle name="S4 149" xfId="2523"/>
    <cellStyle name="S4 15" xfId="2524"/>
    <cellStyle name="S4 150" xfId="2525"/>
    <cellStyle name="S4 151" xfId="2526"/>
    <cellStyle name="S4 152" xfId="2527"/>
    <cellStyle name="S4 153" xfId="2528"/>
    <cellStyle name="S4 154" xfId="2529"/>
    <cellStyle name="S4 155" xfId="2530"/>
    <cellStyle name="S4 156" xfId="2531"/>
    <cellStyle name="S4 157" xfId="2532"/>
    <cellStyle name="S4 158" xfId="2533"/>
    <cellStyle name="S4 159" xfId="2534"/>
    <cellStyle name="S4 16" xfId="2535"/>
    <cellStyle name="S4 160" xfId="2536"/>
    <cellStyle name="S4 161" xfId="2537"/>
    <cellStyle name="S4 162" xfId="2538"/>
    <cellStyle name="S4 17" xfId="2539"/>
    <cellStyle name="S4 18" xfId="2540"/>
    <cellStyle name="S4 19" xfId="2541"/>
    <cellStyle name="S4 2" xfId="2542"/>
    <cellStyle name="S4 20" xfId="2543"/>
    <cellStyle name="S4 21" xfId="2544"/>
    <cellStyle name="S4 22" xfId="2545"/>
    <cellStyle name="S4 23" xfId="2546"/>
    <cellStyle name="S4 24" xfId="2547"/>
    <cellStyle name="S4 25" xfId="2548"/>
    <cellStyle name="S4 26" xfId="2549"/>
    <cellStyle name="S4 27" xfId="2550"/>
    <cellStyle name="S4 28" xfId="2551"/>
    <cellStyle name="S4 29" xfId="2552"/>
    <cellStyle name="S4 3" xfId="2553"/>
    <cellStyle name="S4 30" xfId="2554"/>
    <cellStyle name="S4 31" xfId="2555"/>
    <cellStyle name="S4 32" xfId="2556"/>
    <cellStyle name="S4 33" xfId="2557"/>
    <cellStyle name="S4 34" xfId="2558"/>
    <cellStyle name="S4 35" xfId="2559"/>
    <cellStyle name="S4 36" xfId="2560"/>
    <cellStyle name="S4 37" xfId="2561"/>
    <cellStyle name="S4 38" xfId="2562"/>
    <cellStyle name="S4 39" xfId="2563"/>
    <cellStyle name="S4 4" xfId="2564"/>
    <cellStyle name="S4 40" xfId="2565"/>
    <cellStyle name="S4 41" xfId="2566"/>
    <cellStyle name="S4 42" xfId="2567"/>
    <cellStyle name="S4 43" xfId="2568"/>
    <cellStyle name="S4 44" xfId="2569"/>
    <cellStyle name="S4 45" xfId="2570"/>
    <cellStyle name="S4 46" xfId="2571"/>
    <cellStyle name="S4 47" xfId="2572"/>
    <cellStyle name="S4 48" xfId="2573"/>
    <cellStyle name="S4 49" xfId="2574"/>
    <cellStyle name="S4 5" xfId="2575"/>
    <cellStyle name="S4 50" xfId="2576"/>
    <cellStyle name="S4 51" xfId="2577"/>
    <cellStyle name="S4 52" xfId="2578"/>
    <cellStyle name="S4 53" xfId="2579"/>
    <cellStyle name="S4 54" xfId="2580"/>
    <cellStyle name="S4 55" xfId="2581"/>
    <cellStyle name="S4 56" xfId="2582"/>
    <cellStyle name="S4 57" xfId="2583"/>
    <cellStyle name="S4 58" xfId="2584"/>
    <cellStyle name="S4 59" xfId="2585"/>
    <cellStyle name="S4 6" xfId="2586"/>
    <cellStyle name="S4 60" xfId="2587"/>
    <cellStyle name="S4 61" xfId="2588"/>
    <cellStyle name="S4 62" xfId="2589"/>
    <cellStyle name="S4 63" xfId="2590"/>
    <cellStyle name="S4 64" xfId="2591"/>
    <cellStyle name="S4 65" xfId="2592"/>
    <cellStyle name="S4 66" xfId="2593"/>
    <cellStyle name="S4 67" xfId="2594"/>
    <cellStyle name="S4 68" xfId="2595"/>
    <cellStyle name="S4 69" xfId="2596"/>
    <cellStyle name="S4 7" xfId="2597"/>
    <cellStyle name="S4 70" xfId="2598"/>
    <cellStyle name="S4 71" xfId="2599"/>
    <cellStyle name="S4 72" xfId="2600"/>
    <cellStyle name="S4 73" xfId="2601"/>
    <cellStyle name="S4 74" xfId="2602"/>
    <cellStyle name="S4 75" xfId="2603"/>
    <cellStyle name="S4 76" xfId="2604"/>
    <cellStyle name="S4 77" xfId="2605"/>
    <cellStyle name="S4 78" xfId="2606"/>
    <cellStyle name="S4 79" xfId="2607"/>
    <cellStyle name="S4 8" xfId="2608"/>
    <cellStyle name="S4 80" xfId="2609"/>
    <cellStyle name="S4 81" xfId="2610"/>
    <cellStyle name="S4 82" xfId="2611"/>
    <cellStyle name="S4 83" xfId="2612"/>
    <cellStyle name="S4 84" xfId="2613"/>
    <cellStyle name="S4 85" xfId="2614"/>
    <cellStyle name="S4 86" xfId="2615"/>
    <cellStyle name="S4 87" xfId="2616"/>
    <cellStyle name="S4 88" xfId="2617"/>
    <cellStyle name="S4 89" xfId="2618"/>
    <cellStyle name="S4 9" xfId="2619"/>
    <cellStyle name="S4 90" xfId="2620"/>
    <cellStyle name="S4 91" xfId="2621"/>
    <cellStyle name="S4 92" xfId="2622"/>
    <cellStyle name="S4 93" xfId="2623"/>
    <cellStyle name="S4 94" xfId="2624"/>
    <cellStyle name="S4 95" xfId="2625"/>
    <cellStyle name="S4 96" xfId="2626"/>
    <cellStyle name="S4 97" xfId="2627"/>
    <cellStyle name="S4 98" xfId="2628"/>
    <cellStyle name="S4 99" xfId="2629"/>
    <cellStyle name="S5" xfId="2630"/>
    <cellStyle name="S5 10" xfId="2631"/>
    <cellStyle name="S5 100" xfId="2632"/>
    <cellStyle name="S5 101" xfId="2633"/>
    <cellStyle name="S5 102" xfId="2634"/>
    <cellStyle name="S5 103" xfId="2635"/>
    <cellStyle name="S5 104" xfId="2636"/>
    <cellStyle name="S5 105" xfId="2637"/>
    <cellStyle name="S5 106" xfId="2638"/>
    <cellStyle name="S5 107" xfId="2639"/>
    <cellStyle name="S5 108" xfId="2640"/>
    <cellStyle name="S5 109" xfId="2641"/>
    <cellStyle name="S5 11" xfId="2642"/>
    <cellStyle name="S5 110" xfId="2643"/>
    <cellStyle name="S5 111" xfId="2644"/>
    <cellStyle name="S5 112" xfId="2645"/>
    <cellStyle name="S5 113" xfId="2646"/>
    <cellStyle name="S5 114" xfId="2647"/>
    <cellStyle name="S5 115" xfId="2648"/>
    <cellStyle name="S5 116" xfId="2649"/>
    <cellStyle name="S5 117" xfId="2650"/>
    <cellStyle name="S5 118" xfId="2651"/>
    <cellStyle name="S5 119" xfId="2652"/>
    <cellStyle name="S5 12" xfId="2653"/>
    <cellStyle name="S5 120" xfId="2654"/>
    <cellStyle name="S5 121" xfId="2655"/>
    <cellStyle name="S5 122" xfId="2656"/>
    <cellStyle name="S5 123" xfId="2657"/>
    <cellStyle name="S5 124" xfId="2658"/>
    <cellStyle name="S5 125" xfId="2659"/>
    <cellStyle name="S5 126" xfId="2660"/>
    <cellStyle name="S5 127" xfId="2661"/>
    <cellStyle name="S5 128" xfId="2662"/>
    <cellStyle name="S5 129" xfId="2663"/>
    <cellStyle name="S5 13" xfId="2664"/>
    <cellStyle name="S5 130" xfId="2665"/>
    <cellStyle name="S5 131" xfId="2666"/>
    <cellStyle name="S5 132" xfId="2667"/>
    <cellStyle name="S5 133" xfId="2668"/>
    <cellStyle name="S5 134" xfId="2669"/>
    <cellStyle name="S5 135" xfId="2670"/>
    <cellStyle name="S5 136" xfId="2671"/>
    <cellStyle name="S5 137" xfId="2672"/>
    <cellStyle name="S5 138" xfId="2673"/>
    <cellStyle name="S5 139" xfId="2674"/>
    <cellStyle name="S5 14" xfId="2675"/>
    <cellStyle name="S5 140" xfId="2676"/>
    <cellStyle name="S5 141" xfId="2677"/>
    <cellStyle name="S5 142" xfId="2678"/>
    <cellStyle name="S5 143" xfId="2679"/>
    <cellStyle name="S5 144" xfId="2680"/>
    <cellStyle name="S5 145" xfId="2681"/>
    <cellStyle name="S5 146" xfId="2682"/>
    <cellStyle name="S5 147" xfId="2683"/>
    <cellStyle name="S5 148" xfId="2684"/>
    <cellStyle name="S5 149" xfId="2685"/>
    <cellStyle name="S5 15" xfId="2686"/>
    <cellStyle name="S5 150" xfId="2687"/>
    <cellStyle name="S5 151" xfId="2688"/>
    <cellStyle name="S5 152" xfId="2689"/>
    <cellStyle name="S5 153" xfId="2690"/>
    <cellStyle name="S5 154" xfId="2691"/>
    <cellStyle name="S5 155" xfId="2692"/>
    <cellStyle name="S5 156" xfId="2693"/>
    <cellStyle name="S5 157" xfId="2694"/>
    <cellStyle name="S5 158" xfId="2695"/>
    <cellStyle name="S5 159" xfId="2696"/>
    <cellStyle name="S5 16" xfId="2697"/>
    <cellStyle name="S5 160" xfId="2698"/>
    <cellStyle name="S5 161" xfId="2699"/>
    <cellStyle name="S5 162" xfId="2700"/>
    <cellStyle name="S5 17" xfId="2701"/>
    <cellStyle name="S5 18" xfId="2702"/>
    <cellStyle name="S5 19" xfId="2703"/>
    <cellStyle name="S5 2" xfId="2704"/>
    <cellStyle name="S5 20" xfId="2705"/>
    <cellStyle name="S5 21" xfId="2706"/>
    <cellStyle name="S5 22" xfId="2707"/>
    <cellStyle name="S5 23" xfId="2708"/>
    <cellStyle name="S5 24" xfId="2709"/>
    <cellStyle name="S5 25" xfId="2710"/>
    <cellStyle name="S5 26" xfId="2711"/>
    <cellStyle name="S5 27" xfId="2712"/>
    <cellStyle name="S5 28" xfId="2713"/>
    <cellStyle name="S5 29" xfId="2714"/>
    <cellStyle name="S5 3" xfId="2715"/>
    <cellStyle name="S5 30" xfId="2716"/>
    <cellStyle name="S5 31" xfId="2717"/>
    <cellStyle name="S5 32" xfId="2718"/>
    <cellStyle name="S5 33" xfId="2719"/>
    <cellStyle name="S5 34" xfId="2720"/>
    <cellStyle name="S5 35" xfId="2721"/>
    <cellStyle name="S5 36" xfId="2722"/>
    <cellStyle name="S5 37" xfId="2723"/>
    <cellStyle name="S5 38" xfId="2724"/>
    <cellStyle name="S5 39" xfId="2725"/>
    <cellStyle name="S5 4" xfId="2726"/>
    <cellStyle name="S5 40" xfId="2727"/>
    <cellStyle name="S5 41" xfId="2728"/>
    <cellStyle name="S5 42" xfId="2729"/>
    <cellStyle name="S5 43" xfId="2730"/>
    <cellStyle name="S5 44" xfId="2731"/>
    <cellStyle name="S5 45" xfId="2732"/>
    <cellStyle name="S5 46" xfId="2733"/>
    <cellStyle name="S5 47" xfId="2734"/>
    <cellStyle name="S5 48" xfId="2735"/>
    <cellStyle name="S5 49" xfId="2736"/>
    <cellStyle name="S5 5" xfId="2737"/>
    <cellStyle name="S5 50" xfId="2738"/>
    <cellStyle name="S5 51" xfId="2739"/>
    <cellStyle name="S5 52" xfId="2740"/>
    <cellStyle name="S5 53" xfId="2741"/>
    <cellStyle name="S5 54" xfId="2742"/>
    <cellStyle name="S5 55" xfId="2743"/>
    <cellStyle name="S5 56" xfId="2744"/>
    <cellStyle name="S5 57" xfId="2745"/>
    <cellStyle name="S5 58" xfId="2746"/>
    <cellStyle name="S5 59" xfId="2747"/>
    <cellStyle name="S5 6" xfId="2748"/>
    <cellStyle name="S5 60" xfId="2749"/>
    <cellStyle name="S5 61" xfId="2750"/>
    <cellStyle name="S5 62" xfId="2751"/>
    <cellStyle name="S5 63" xfId="2752"/>
    <cellStyle name="S5 64" xfId="2753"/>
    <cellStyle name="S5 65" xfId="2754"/>
    <cellStyle name="S5 66" xfId="2755"/>
    <cellStyle name="S5 67" xfId="2756"/>
    <cellStyle name="S5 68" xfId="2757"/>
    <cellStyle name="S5 69" xfId="2758"/>
    <cellStyle name="S5 7" xfId="2759"/>
    <cellStyle name="S5 70" xfId="2760"/>
    <cellStyle name="S5 71" xfId="2761"/>
    <cellStyle name="S5 72" xfId="2762"/>
    <cellStyle name="S5 73" xfId="2763"/>
    <cellStyle name="S5 74" xfId="2764"/>
    <cellStyle name="S5 75" xfId="2765"/>
    <cellStyle name="S5 76" xfId="2766"/>
    <cellStyle name="S5 77" xfId="2767"/>
    <cellStyle name="S5 78" xfId="2768"/>
    <cellStyle name="S5 79" xfId="2769"/>
    <cellStyle name="S5 8" xfId="2770"/>
    <cellStyle name="S5 80" xfId="2771"/>
    <cellStyle name="S5 81" xfId="2772"/>
    <cellStyle name="S5 82" xfId="2773"/>
    <cellStyle name="S5 83" xfId="2774"/>
    <cellStyle name="S5 84" xfId="2775"/>
    <cellStyle name="S5 85" xfId="2776"/>
    <cellStyle name="S5 86" xfId="2777"/>
    <cellStyle name="S5 87" xfId="2778"/>
    <cellStyle name="S5 88" xfId="2779"/>
    <cellStyle name="S5 89" xfId="2780"/>
    <cellStyle name="S5 9" xfId="2781"/>
    <cellStyle name="S5 90" xfId="2782"/>
    <cellStyle name="S5 91" xfId="2783"/>
    <cellStyle name="S5 92" xfId="2784"/>
    <cellStyle name="S5 93" xfId="2785"/>
    <cellStyle name="S5 94" xfId="2786"/>
    <cellStyle name="S5 95" xfId="2787"/>
    <cellStyle name="S5 96" xfId="2788"/>
    <cellStyle name="S5 97" xfId="2789"/>
    <cellStyle name="S5 98" xfId="2790"/>
    <cellStyle name="S5 99" xfId="2791"/>
    <cellStyle name="S6" xfId="2792"/>
    <cellStyle name="S6 10" xfId="2793"/>
    <cellStyle name="S6 100" xfId="2794"/>
    <cellStyle name="S6 101" xfId="2795"/>
    <cellStyle name="S6 102" xfId="2796"/>
    <cellStyle name="S6 103" xfId="2797"/>
    <cellStyle name="S6 104" xfId="2798"/>
    <cellStyle name="S6 105" xfId="2799"/>
    <cellStyle name="S6 106" xfId="2800"/>
    <cellStyle name="S6 107" xfId="2801"/>
    <cellStyle name="S6 108" xfId="2802"/>
    <cellStyle name="S6 109" xfId="2803"/>
    <cellStyle name="S6 11" xfId="2804"/>
    <cellStyle name="S6 110" xfId="2805"/>
    <cellStyle name="S6 111" xfId="2806"/>
    <cellStyle name="S6 112" xfId="2807"/>
    <cellStyle name="S6 113" xfId="2808"/>
    <cellStyle name="S6 114" xfId="2809"/>
    <cellStyle name="S6 115" xfId="2810"/>
    <cellStyle name="S6 116" xfId="2811"/>
    <cellStyle name="S6 117" xfId="2812"/>
    <cellStyle name="S6 118" xfId="2813"/>
    <cellStyle name="S6 119" xfId="2814"/>
    <cellStyle name="S6 12" xfId="2815"/>
    <cellStyle name="S6 120" xfId="2816"/>
    <cellStyle name="S6 121" xfId="2817"/>
    <cellStyle name="S6 122" xfId="2818"/>
    <cellStyle name="S6 123" xfId="2819"/>
    <cellStyle name="S6 124" xfId="2820"/>
    <cellStyle name="S6 125" xfId="2821"/>
    <cellStyle name="S6 126" xfId="2822"/>
    <cellStyle name="S6 127" xfId="2823"/>
    <cellStyle name="S6 128" xfId="2824"/>
    <cellStyle name="S6 129" xfId="2825"/>
    <cellStyle name="S6 13" xfId="2826"/>
    <cellStyle name="S6 130" xfId="2827"/>
    <cellStyle name="S6 131" xfId="2828"/>
    <cellStyle name="S6 132" xfId="2829"/>
    <cellStyle name="S6 133" xfId="2830"/>
    <cellStyle name="S6 134" xfId="2831"/>
    <cellStyle name="S6 135" xfId="2832"/>
    <cellStyle name="S6 136" xfId="2833"/>
    <cellStyle name="S6 137" xfId="2834"/>
    <cellStyle name="S6 138" xfId="2835"/>
    <cellStyle name="S6 139" xfId="2836"/>
    <cellStyle name="S6 14" xfId="2837"/>
    <cellStyle name="S6 140" xfId="2838"/>
    <cellStyle name="S6 141" xfId="2839"/>
    <cellStyle name="S6 142" xfId="2840"/>
    <cellStyle name="S6 143" xfId="2841"/>
    <cellStyle name="S6 144" xfId="2842"/>
    <cellStyle name="S6 145" xfId="2843"/>
    <cellStyle name="S6 146" xfId="2844"/>
    <cellStyle name="S6 147" xfId="2845"/>
    <cellStyle name="S6 148" xfId="2846"/>
    <cellStyle name="S6 149" xfId="2847"/>
    <cellStyle name="S6 15" xfId="2848"/>
    <cellStyle name="S6 150" xfId="2849"/>
    <cellStyle name="S6 151" xfId="2850"/>
    <cellStyle name="S6 152" xfId="2851"/>
    <cellStyle name="S6 153" xfId="2852"/>
    <cellStyle name="S6 154" xfId="2853"/>
    <cellStyle name="S6 155" xfId="2854"/>
    <cellStyle name="S6 156" xfId="2855"/>
    <cellStyle name="S6 157" xfId="2856"/>
    <cellStyle name="S6 158" xfId="2857"/>
    <cellStyle name="S6 159" xfId="2858"/>
    <cellStyle name="S6 16" xfId="2859"/>
    <cellStyle name="S6 160" xfId="2860"/>
    <cellStyle name="S6 161" xfId="2861"/>
    <cellStyle name="S6 162" xfId="2862"/>
    <cellStyle name="S6 17" xfId="2863"/>
    <cellStyle name="S6 18" xfId="2864"/>
    <cellStyle name="S6 19" xfId="2865"/>
    <cellStyle name="S6 2" xfId="2866"/>
    <cellStyle name="S6 20" xfId="2867"/>
    <cellStyle name="S6 21" xfId="2868"/>
    <cellStyle name="S6 22" xfId="2869"/>
    <cellStyle name="S6 23" xfId="2870"/>
    <cellStyle name="S6 24" xfId="2871"/>
    <cellStyle name="S6 25" xfId="2872"/>
    <cellStyle name="S6 26" xfId="2873"/>
    <cellStyle name="S6 27" xfId="2874"/>
    <cellStyle name="S6 28" xfId="2875"/>
    <cellStyle name="S6 29" xfId="2876"/>
    <cellStyle name="S6 3" xfId="2877"/>
    <cellStyle name="S6 30" xfId="2878"/>
    <cellStyle name="S6 31" xfId="2879"/>
    <cellStyle name="S6 32" xfId="2880"/>
    <cellStyle name="S6 33" xfId="2881"/>
    <cellStyle name="S6 34" xfId="2882"/>
    <cellStyle name="S6 35" xfId="2883"/>
    <cellStyle name="S6 36" xfId="2884"/>
    <cellStyle name="S6 37" xfId="2885"/>
    <cellStyle name="S6 38" xfId="2886"/>
    <cellStyle name="S6 39" xfId="2887"/>
    <cellStyle name="S6 4" xfId="2888"/>
    <cellStyle name="S6 40" xfId="2889"/>
    <cellStyle name="S6 41" xfId="2890"/>
    <cellStyle name="S6 42" xfId="2891"/>
    <cellStyle name="S6 43" xfId="2892"/>
    <cellStyle name="S6 44" xfId="2893"/>
    <cellStyle name="S6 45" xfId="2894"/>
    <cellStyle name="S6 46" xfId="2895"/>
    <cellStyle name="S6 47" xfId="2896"/>
    <cellStyle name="S6 48" xfId="2897"/>
    <cellStyle name="S6 49" xfId="2898"/>
    <cellStyle name="S6 5" xfId="2899"/>
    <cellStyle name="S6 50" xfId="2900"/>
    <cellStyle name="S6 51" xfId="2901"/>
    <cellStyle name="S6 52" xfId="2902"/>
    <cellStyle name="S6 53" xfId="2903"/>
    <cellStyle name="S6 54" xfId="2904"/>
    <cellStyle name="S6 55" xfId="2905"/>
    <cellStyle name="S6 56" xfId="2906"/>
    <cellStyle name="S6 57" xfId="2907"/>
    <cellStyle name="S6 58" xfId="2908"/>
    <cellStyle name="S6 59" xfId="2909"/>
    <cellStyle name="S6 6" xfId="2910"/>
    <cellStyle name="S6 60" xfId="2911"/>
    <cellStyle name="S6 61" xfId="2912"/>
    <cellStyle name="S6 62" xfId="2913"/>
    <cellStyle name="S6 63" xfId="2914"/>
    <cellStyle name="S6 64" xfId="2915"/>
    <cellStyle name="S6 65" xfId="2916"/>
    <cellStyle name="S6 66" xfId="2917"/>
    <cellStyle name="S6 67" xfId="2918"/>
    <cellStyle name="S6 68" xfId="2919"/>
    <cellStyle name="S6 69" xfId="2920"/>
    <cellStyle name="S6 7" xfId="2921"/>
    <cellStyle name="S6 70" xfId="2922"/>
    <cellStyle name="S6 71" xfId="2923"/>
    <cellStyle name="S6 72" xfId="2924"/>
    <cellStyle name="S6 73" xfId="2925"/>
    <cellStyle name="S6 74" xfId="2926"/>
    <cellStyle name="S6 75" xfId="2927"/>
    <cellStyle name="S6 76" xfId="2928"/>
    <cellStyle name="S6 77" xfId="2929"/>
    <cellStyle name="S6 78" xfId="2930"/>
    <cellStyle name="S6 79" xfId="2931"/>
    <cellStyle name="S6 8" xfId="2932"/>
    <cellStyle name="S6 80" xfId="2933"/>
    <cellStyle name="S6 81" xfId="2934"/>
    <cellStyle name="S6 82" xfId="2935"/>
    <cellStyle name="S6 83" xfId="2936"/>
    <cellStyle name="S6 84" xfId="2937"/>
    <cellStyle name="S6 85" xfId="2938"/>
    <cellStyle name="S6 86" xfId="2939"/>
    <cellStyle name="S6 87" xfId="2940"/>
    <cellStyle name="S6 88" xfId="2941"/>
    <cellStyle name="S6 89" xfId="2942"/>
    <cellStyle name="S6 9" xfId="2943"/>
    <cellStyle name="S6 90" xfId="2944"/>
    <cellStyle name="S6 91" xfId="2945"/>
    <cellStyle name="S6 92" xfId="2946"/>
    <cellStyle name="S6 93" xfId="2947"/>
    <cellStyle name="S6 94" xfId="2948"/>
    <cellStyle name="S6 95" xfId="2949"/>
    <cellStyle name="S6 96" xfId="2950"/>
    <cellStyle name="S6 97" xfId="2951"/>
    <cellStyle name="S6 98" xfId="2952"/>
    <cellStyle name="S6 99" xfId="2953"/>
    <cellStyle name="S7" xfId="2954"/>
    <cellStyle name="S7 10" xfId="2955"/>
    <cellStyle name="S7 100" xfId="2956"/>
    <cellStyle name="S7 101" xfId="2957"/>
    <cellStyle name="S7 102" xfId="2958"/>
    <cellStyle name="S7 103" xfId="2959"/>
    <cellStyle name="S7 104" xfId="2960"/>
    <cellStyle name="S7 105" xfId="2961"/>
    <cellStyle name="S7 106" xfId="2962"/>
    <cellStyle name="S7 107" xfId="2963"/>
    <cellStyle name="S7 108" xfId="2964"/>
    <cellStyle name="S7 109" xfId="2965"/>
    <cellStyle name="S7 11" xfId="2966"/>
    <cellStyle name="S7 110" xfId="2967"/>
    <cellStyle name="S7 111" xfId="2968"/>
    <cellStyle name="S7 112" xfId="2969"/>
    <cellStyle name="S7 113" xfId="2970"/>
    <cellStyle name="S7 114" xfId="2971"/>
    <cellStyle name="S7 115" xfId="2972"/>
    <cellStyle name="S7 116" xfId="2973"/>
    <cellStyle name="S7 117" xfId="2974"/>
    <cellStyle name="S7 118" xfId="2975"/>
    <cellStyle name="S7 119" xfId="2976"/>
    <cellStyle name="S7 12" xfId="2977"/>
    <cellStyle name="S7 120" xfId="2978"/>
    <cellStyle name="S7 121" xfId="2979"/>
    <cellStyle name="S7 122" xfId="2980"/>
    <cellStyle name="S7 123" xfId="2981"/>
    <cellStyle name="S7 124" xfId="2982"/>
    <cellStyle name="S7 125" xfId="2983"/>
    <cellStyle name="S7 126" xfId="2984"/>
    <cellStyle name="S7 127" xfId="2985"/>
    <cellStyle name="S7 128" xfId="2986"/>
    <cellStyle name="S7 129" xfId="2987"/>
    <cellStyle name="S7 13" xfId="2988"/>
    <cellStyle name="S7 130" xfId="2989"/>
    <cellStyle name="S7 131" xfId="2990"/>
    <cellStyle name="S7 132" xfId="2991"/>
    <cellStyle name="S7 133" xfId="2992"/>
    <cellStyle name="S7 134" xfId="2993"/>
    <cellStyle name="S7 135" xfId="2994"/>
    <cellStyle name="S7 136" xfId="2995"/>
    <cellStyle name="S7 137" xfId="2996"/>
    <cellStyle name="S7 138" xfId="2997"/>
    <cellStyle name="S7 139" xfId="2998"/>
    <cellStyle name="S7 14" xfId="2999"/>
    <cellStyle name="S7 140" xfId="3000"/>
    <cellStyle name="S7 141" xfId="3001"/>
    <cellStyle name="S7 142" xfId="3002"/>
    <cellStyle name="S7 143" xfId="3003"/>
    <cellStyle name="S7 144" xfId="3004"/>
    <cellStyle name="S7 145" xfId="3005"/>
    <cellStyle name="S7 146" xfId="3006"/>
    <cellStyle name="S7 147" xfId="3007"/>
    <cellStyle name="S7 148" xfId="3008"/>
    <cellStyle name="S7 149" xfId="3009"/>
    <cellStyle name="S7 15" xfId="3010"/>
    <cellStyle name="S7 150" xfId="3011"/>
    <cellStyle name="S7 151" xfId="3012"/>
    <cellStyle name="S7 152" xfId="3013"/>
    <cellStyle name="S7 153" xfId="3014"/>
    <cellStyle name="S7 154" xfId="3015"/>
    <cellStyle name="S7 155" xfId="3016"/>
    <cellStyle name="S7 156" xfId="3017"/>
    <cellStyle name="S7 157" xfId="3018"/>
    <cellStyle name="S7 158" xfId="3019"/>
    <cellStyle name="S7 159" xfId="3020"/>
    <cellStyle name="S7 16" xfId="3021"/>
    <cellStyle name="S7 160" xfId="3022"/>
    <cellStyle name="S7 161" xfId="3023"/>
    <cellStyle name="S7 162" xfId="3024"/>
    <cellStyle name="S7 17" xfId="3025"/>
    <cellStyle name="S7 18" xfId="3026"/>
    <cellStyle name="S7 19" xfId="3027"/>
    <cellStyle name="S7 2" xfId="3028"/>
    <cellStyle name="S7 20" xfId="3029"/>
    <cellStyle name="S7 21" xfId="3030"/>
    <cellStyle name="S7 22" xfId="3031"/>
    <cellStyle name="S7 23" xfId="3032"/>
    <cellStyle name="S7 24" xfId="3033"/>
    <cellStyle name="S7 25" xfId="3034"/>
    <cellStyle name="S7 26" xfId="3035"/>
    <cellStyle name="S7 27" xfId="3036"/>
    <cellStyle name="S7 28" xfId="3037"/>
    <cellStyle name="S7 29" xfId="3038"/>
    <cellStyle name="S7 3" xfId="3039"/>
    <cellStyle name="S7 30" xfId="3040"/>
    <cellStyle name="S7 31" xfId="3041"/>
    <cellStyle name="S7 32" xfId="3042"/>
    <cellStyle name="S7 33" xfId="3043"/>
    <cellStyle name="S7 34" xfId="3044"/>
    <cellStyle name="S7 35" xfId="3045"/>
    <cellStyle name="S7 36" xfId="3046"/>
    <cellStyle name="S7 37" xfId="3047"/>
    <cellStyle name="S7 38" xfId="3048"/>
    <cellStyle name="S7 39" xfId="3049"/>
    <cellStyle name="S7 4" xfId="3050"/>
    <cellStyle name="S7 40" xfId="3051"/>
    <cellStyle name="S7 41" xfId="3052"/>
    <cellStyle name="S7 42" xfId="3053"/>
    <cellStyle name="S7 43" xfId="3054"/>
    <cellStyle name="S7 44" xfId="3055"/>
    <cellStyle name="S7 45" xfId="3056"/>
    <cellStyle name="S7 46" xfId="3057"/>
    <cellStyle name="S7 47" xfId="3058"/>
    <cellStyle name="S7 48" xfId="3059"/>
    <cellStyle name="S7 49" xfId="3060"/>
    <cellStyle name="S7 5" xfId="3061"/>
    <cellStyle name="S7 50" xfId="3062"/>
    <cellStyle name="S7 51" xfId="3063"/>
    <cellStyle name="S7 52" xfId="3064"/>
    <cellStyle name="S7 53" xfId="3065"/>
    <cellStyle name="S7 54" xfId="3066"/>
    <cellStyle name="S7 55" xfId="3067"/>
    <cellStyle name="S7 56" xfId="3068"/>
    <cellStyle name="S7 57" xfId="3069"/>
    <cellStyle name="S7 58" xfId="3070"/>
    <cellStyle name="S7 59" xfId="3071"/>
    <cellStyle name="S7 6" xfId="3072"/>
    <cellStyle name="S7 60" xfId="3073"/>
    <cellStyle name="S7 61" xfId="3074"/>
    <cellStyle name="S7 62" xfId="3075"/>
    <cellStyle name="S7 63" xfId="3076"/>
    <cellStyle name="S7 64" xfId="3077"/>
    <cellStyle name="S7 65" xfId="3078"/>
    <cellStyle name="S7 66" xfId="3079"/>
    <cellStyle name="S7 67" xfId="3080"/>
    <cellStyle name="S7 68" xfId="3081"/>
    <cellStyle name="S7 69" xfId="3082"/>
    <cellStyle name="S7 7" xfId="3083"/>
    <cellStyle name="S7 70" xfId="3084"/>
    <cellStyle name="S7 71" xfId="3085"/>
    <cellStyle name="S7 72" xfId="3086"/>
    <cellStyle name="S7 73" xfId="3087"/>
    <cellStyle name="S7 74" xfId="3088"/>
    <cellStyle name="S7 75" xfId="3089"/>
    <cellStyle name="S7 76" xfId="3090"/>
    <cellStyle name="S7 77" xfId="3091"/>
    <cellStyle name="S7 78" xfId="3092"/>
    <cellStyle name="S7 79" xfId="3093"/>
    <cellStyle name="S7 8" xfId="3094"/>
    <cellStyle name="S7 80" xfId="3095"/>
    <cellStyle name="S7 81" xfId="3096"/>
    <cellStyle name="S7 82" xfId="3097"/>
    <cellStyle name="S7 83" xfId="3098"/>
    <cellStyle name="S7 84" xfId="3099"/>
    <cellStyle name="S7 85" xfId="3100"/>
    <cellStyle name="S7 86" xfId="3101"/>
    <cellStyle name="S7 87" xfId="3102"/>
    <cellStyle name="S7 88" xfId="3103"/>
    <cellStyle name="S7 89" xfId="3104"/>
    <cellStyle name="S7 9" xfId="3105"/>
    <cellStyle name="S7 90" xfId="3106"/>
    <cellStyle name="S7 91" xfId="3107"/>
    <cellStyle name="S7 92" xfId="3108"/>
    <cellStyle name="S7 93" xfId="3109"/>
    <cellStyle name="S7 94" xfId="3110"/>
    <cellStyle name="S7 95" xfId="3111"/>
    <cellStyle name="S7 96" xfId="3112"/>
    <cellStyle name="S7 97" xfId="3113"/>
    <cellStyle name="S7 98" xfId="3114"/>
    <cellStyle name="S7 99" xfId="3115"/>
    <cellStyle name="S8" xfId="3116"/>
    <cellStyle name="S8 10" xfId="3117"/>
    <cellStyle name="S8 100" xfId="3118"/>
    <cellStyle name="S8 101" xfId="3119"/>
    <cellStyle name="S8 102" xfId="3120"/>
    <cellStyle name="S8 103" xfId="3121"/>
    <cellStyle name="S8 104" xfId="3122"/>
    <cellStyle name="S8 105" xfId="3123"/>
    <cellStyle name="S8 106" xfId="3124"/>
    <cellStyle name="S8 107" xfId="3125"/>
    <cellStyle name="S8 108" xfId="3126"/>
    <cellStyle name="S8 109" xfId="3127"/>
    <cellStyle name="S8 11" xfId="3128"/>
    <cellStyle name="S8 110" xfId="3129"/>
    <cellStyle name="S8 111" xfId="3130"/>
    <cellStyle name="S8 112" xfId="3131"/>
    <cellStyle name="S8 113" xfId="3132"/>
    <cellStyle name="S8 114" xfId="3133"/>
    <cellStyle name="S8 115" xfId="3134"/>
    <cellStyle name="S8 116" xfId="3135"/>
    <cellStyle name="S8 117" xfId="3136"/>
    <cellStyle name="S8 118" xfId="3137"/>
    <cellStyle name="S8 119" xfId="3138"/>
    <cellStyle name="S8 12" xfId="3139"/>
    <cellStyle name="S8 120" xfId="3140"/>
    <cellStyle name="S8 121" xfId="3141"/>
    <cellStyle name="S8 122" xfId="3142"/>
    <cellStyle name="S8 123" xfId="3143"/>
    <cellStyle name="S8 124" xfId="3144"/>
    <cellStyle name="S8 125" xfId="3145"/>
    <cellStyle name="S8 126" xfId="3146"/>
    <cellStyle name="S8 127" xfId="3147"/>
    <cellStyle name="S8 128" xfId="3148"/>
    <cellStyle name="S8 129" xfId="3149"/>
    <cellStyle name="S8 13" xfId="3150"/>
    <cellStyle name="S8 130" xfId="3151"/>
    <cellStyle name="S8 131" xfId="3152"/>
    <cellStyle name="S8 132" xfId="3153"/>
    <cellStyle name="S8 133" xfId="3154"/>
    <cellStyle name="S8 134" xfId="3155"/>
    <cellStyle name="S8 135" xfId="3156"/>
    <cellStyle name="S8 136" xfId="3157"/>
    <cellStyle name="S8 137" xfId="3158"/>
    <cellStyle name="S8 138" xfId="3159"/>
    <cellStyle name="S8 139" xfId="3160"/>
    <cellStyle name="S8 14" xfId="3161"/>
    <cellStyle name="S8 140" xfId="3162"/>
    <cellStyle name="S8 141" xfId="3163"/>
    <cellStyle name="S8 142" xfId="3164"/>
    <cellStyle name="S8 143" xfId="3165"/>
    <cellStyle name="S8 144" xfId="3166"/>
    <cellStyle name="S8 145" xfId="3167"/>
    <cellStyle name="S8 146" xfId="3168"/>
    <cellStyle name="S8 147" xfId="3169"/>
    <cellStyle name="S8 148" xfId="3170"/>
    <cellStyle name="S8 149" xfId="3171"/>
    <cellStyle name="S8 15" xfId="3172"/>
    <cellStyle name="S8 150" xfId="3173"/>
    <cellStyle name="S8 151" xfId="3174"/>
    <cellStyle name="S8 152" xfId="3175"/>
    <cellStyle name="S8 153" xfId="3176"/>
    <cellStyle name="S8 154" xfId="3177"/>
    <cellStyle name="S8 155" xfId="3178"/>
    <cellStyle name="S8 156" xfId="3179"/>
    <cellStyle name="S8 157" xfId="3180"/>
    <cellStyle name="S8 158" xfId="3181"/>
    <cellStyle name="S8 159" xfId="3182"/>
    <cellStyle name="S8 16" xfId="3183"/>
    <cellStyle name="S8 160" xfId="3184"/>
    <cellStyle name="S8 161" xfId="3185"/>
    <cellStyle name="S8 162" xfId="3186"/>
    <cellStyle name="S8 17" xfId="3187"/>
    <cellStyle name="S8 18" xfId="3188"/>
    <cellStyle name="S8 19" xfId="3189"/>
    <cellStyle name="S8 2" xfId="3190"/>
    <cellStyle name="S8 20" xfId="3191"/>
    <cellStyle name="S8 21" xfId="3192"/>
    <cellStyle name="S8 22" xfId="3193"/>
    <cellStyle name="S8 23" xfId="3194"/>
    <cellStyle name="S8 24" xfId="3195"/>
    <cellStyle name="S8 25" xfId="3196"/>
    <cellStyle name="S8 26" xfId="3197"/>
    <cellStyle name="S8 27" xfId="3198"/>
    <cellStyle name="S8 28" xfId="3199"/>
    <cellStyle name="S8 29" xfId="3200"/>
    <cellStyle name="S8 3" xfId="3201"/>
    <cellStyle name="S8 30" xfId="3202"/>
    <cellStyle name="S8 31" xfId="3203"/>
    <cellStyle name="S8 32" xfId="3204"/>
    <cellStyle name="S8 33" xfId="3205"/>
    <cellStyle name="S8 34" xfId="3206"/>
    <cellStyle name="S8 35" xfId="3207"/>
    <cellStyle name="S8 36" xfId="3208"/>
    <cellStyle name="S8 37" xfId="3209"/>
    <cellStyle name="S8 38" xfId="3210"/>
    <cellStyle name="S8 39" xfId="3211"/>
    <cellStyle name="S8 4" xfId="3212"/>
    <cellStyle name="S8 40" xfId="3213"/>
    <cellStyle name="S8 41" xfId="3214"/>
    <cellStyle name="S8 42" xfId="3215"/>
    <cellStyle name="S8 43" xfId="3216"/>
    <cellStyle name="S8 44" xfId="3217"/>
    <cellStyle name="S8 45" xfId="3218"/>
    <cellStyle name="S8 46" xfId="3219"/>
    <cellStyle name="S8 47" xfId="3220"/>
    <cellStyle name="S8 48" xfId="3221"/>
    <cellStyle name="S8 49" xfId="3222"/>
    <cellStyle name="S8 5" xfId="3223"/>
    <cellStyle name="S8 50" xfId="3224"/>
    <cellStyle name="S8 51" xfId="3225"/>
    <cellStyle name="S8 52" xfId="3226"/>
    <cellStyle name="S8 53" xfId="3227"/>
    <cellStyle name="S8 54" xfId="3228"/>
    <cellStyle name="S8 55" xfId="3229"/>
    <cellStyle name="S8 56" xfId="3230"/>
    <cellStyle name="S8 57" xfId="3231"/>
    <cellStyle name="S8 58" xfId="3232"/>
    <cellStyle name="S8 59" xfId="3233"/>
    <cellStyle name="S8 6" xfId="3234"/>
    <cellStyle name="S8 60" xfId="3235"/>
    <cellStyle name="S8 61" xfId="3236"/>
    <cellStyle name="S8 62" xfId="3237"/>
    <cellStyle name="S8 63" xfId="3238"/>
    <cellStyle name="S8 64" xfId="3239"/>
    <cellStyle name="S8 65" xfId="3240"/>
    <cellStyle name="S8 66" xfId="3241"/>
    <cellStyle name="S8 67" xfId="3242"/>
    <cellStyle name="S8 68" xfId="3243"/>
    <cellStyle name="S8 69" xfId="3244"/>
    <cellStyle name="S8 7" xfId="3245"/>
    <cellStyle name="S8 70" xfId="3246"/>
    <cellStyle name="S8 71" xfId="3247"/>
    <cellStyle name="S8 72" xfId="3248"/>
    <cellStyle name="S8 73" xfId="3249"/>
    <cellStyle name="S8 74" xfId="3250"/>
    <cellStyle name="S8 75" xfId="3251"/>
    <cellStyle name="S8 76" xfId="3252"/>
    <cellStyle name="S8 77" xfId="3253"/>
    <cellStyle name="S8 78" xfId="3254"/>
    <cellStyle name="S8 79" xfId="3255"/>
    <cellStyle name="S8 8" xfId="3256"/>
    <cellStyle name="S8 80" xfId="3257"/>
    <cellStyle name="S8 81" xfId="3258"/>
    <cellStyle name="S8 82" xfId="3259"/>
    <cellStyle name="S8 83" xfId="3260"/>
    <cellStyle name="S8 84" xfId="3261"/>
    <cellStyle name="S8 85" xfId="3262"/>
    <cellStyle name="S8 86" xfId="3263"/>
    <cellStyle name="S8 87" xfId="3264"/>
    <cellStyle name="S8 88" xfId="3265"/>
    <cellStyle name="S8 89" xfId="3266"/>
    <cellStyle name="S8 9" xfId="3267"/>
    <cellStyle name="S8 90" xfId="3268"/>
    <cellStyle name="S8 91" xfId="3269"/>
    <cellStyle name="S8 92" xfId="3270"/>
    <cellStyle name="S8 93" xfId="3271"/>
    <cellStyle name="S8 94" xfId="3272"/>
    <cellStyle name="S8 95" xfId="3273"/>
    <cellStyle name="S8 96" xfId="3274"/>
    <cellStyle name="S8 97" xfId="3275"/>
    <cellStyle name="S8 98" xfId="3276"/>
    <cellStyle name="S8 99" xfId="3277"/>
    <cellStyle name="S9" xfId="3278"/>
    <cellStyle name="S9 10" xfId="3279"/>
    <cellStyle name="S9 100" xfId="3280"/>
    <cellStyle name="S9 101" xfId="3281"/>
    <cellStyle name="S9 102" xfId="3282"/>
    <cellStyle name="S9 103" xfId="3283"/>
    <cellStyle name="S9 104" xfId="3284"/>
    <cellStyle name="S9 105" xfId="3285"/>
    <cellStyle name="S9 106" xfId="3286"/>
    <cellStyle name="S9 107" xfId="3287"/>
    <cellStyle name="S9 108" xfId="3288"/>
    <cellStyle name="S9 109" xfId="3289"/>
    <cellStyle name="S9 11" xfId="3290"/>
    <cellStyle name="S9 110" xfId="3291"/>
    <cellStyle name="S9 111" xfId="3292"/>
    <cellStyle name="S9 112" xfId="3293"/>
    <cellStyle name="S9 113" xfId="3294"/>
    <cellStyle name="S9 114" xfId="3295"/>
    <cellStyle name="S9 115" xfId="3296"/>
    <cellStyle name="S9 116" xfId="3297"/>
    <cellStyle name="S9 117" xfId="3298"/>
    <cellStyle name="S9 118" xfId="3299"/>
    <cellStyle name="S9 119" xfId="3300"/>
    <cellStyle name="S9 12" xfId="3301"/>
    <cellStyle name="S9 120" xfId="3302"/>
    <cellStyle name="S9 121" xfId="3303"/>
    <cellStyle name="S9 122" xfId="3304"/>
    <cellStyle name="S9 123" xfId="3305"/>
    <cellStyle name="S9 124" xfId="3306"/>
    <cellStyle name="S9 125" xfId="3307"/>
    <cellStyle name="S9 126" xfId="3308"/>
    <cellStyle name="S9 127" xfId="3309"/>
    <cellStyle name="S9 128" xfId="3310"/>
    <cellStyle name="S9 129" xfId="3311"/>
    <cellStyle name="S9 13" xfId="3312"/>
    <cellStyle name="S9 130" xfId="3313"/>
    <cellStyle name="S9 131" xfId="3314"/>
    <cellStyle name="S9 132" xfId="3315"/>
    <cellStyle name="S9 133" xfId="3316"/>
    <cellStyle name="S9 134" xfId="3317"/>
    <cellStyle name="S9 135" xfId="3318"/>
    <cellStyle name="S9 136" xfId="3319"/>
    <cellStyle name="S9 137" xfId="3320"/>
    <cellStyle name="S9 138" xfId="3321"/>
    <cellStyle name="S9 139" xfId="3322"/>
    <cellStyle name="S9 14" xfId="3323"/>
    <cellStyle name="S9 140" xfId="3324"/>
    <cellStyle name="S9 141" xfId="3325"/>
    <cellStyle name="S9 142" xfId="3326"/>
    <cellStyle name="S9 143" xfId="3327"/>
    <cellStyle name="S9 144" xfId="3328"/>
    <cellStyle name="S9 145" xfId="3329"/>
    <cellStyle name="S9 146" xfId="3330"/>
    <cellStyle name="S9 147" xfId="3331"/>
    <cellStyle name="S9 148" xfId="3332"/>
    <cellStyle name="S9 149" xfId="3333"/>
    <cellStyle name="S9 15" xfId="3334"/>
    <cellStyle name="S9 150" xfId="3335"/>
    <cellStyle name="S9 151" xfId="3336"/>
    <cellStyle name="S9 152" xfId="3337"/>
    <cellStyle name="S9 153" xfId="3338"/>
    <cellStyle name="S9 154" xfId="3339"/>
    <cellStyle name="S9 155" xfId="3340"/>
    <cellStyle name="S9 156" xfId="3341"/>
    <cellStyle name="S9 157" xfId="3342"/>
    <cellStyle name="S9 158" xfId="3343"/>
    <cellStyle name="S9 159" xfId="3344"/>
    <cellStyle name="S9 16" xfId="3345"/>
    <cellStyle name="S9 160" xfId="3346"/>
    <cellStyle name="S9 161" xfId="3347"/>
    <cellStyle name="S9 162" xfId="3348"/>
    <cellStyle name="S9 17" xfId="3349"/>
    <cellStyle name="S9 18" xfId="3350"/>
    <cellStyle name="S9 19" xfId="3351"/>
    <cellStyle name="S9 2" xfId="3352"/>
    <cellStyle name="S9 20" xfId="3353"/>
    <cellStyle name="S9 21" xfId="3354"/>
    <cellStyle name="S9 22" xfId="3355"/>
    <cellStyle name="S9 23" xfId="3356"/>
    <cellStyle name="S9 24" xfId="3357"/>
    <cellStyle name="S9 25" xfId="3358"/>
    <cellStyle name="S9 26" xfId="3359"/>
    <cellStyle name="S9 27" xfId="3360"/>
    <cellStyle name="S9 28" xfId="3361"/>
    <cellStyle name="S9 29" xfId="3362"/>
    <cellStyle name="S9 3" xfId="3363"/>
    <cellStyle name="S9 30" xfId="3364"/>
    <cellStyle name="S9 31" xfId="3365"/>
    <cellStyle name="S9 32" xfId="3366"/>
    <cellStyle name="S9 33" xfId="3367"/>
    <cellStyle name="S9 34" xfId="3368"/>
    <cellStyle name="S9 35" xfId="3369"/>
    <cellStyle name="S9 36" xfId="3370"/>
    <cellStyle name="S9 37" xfId="3371"/>
    <cellStyle name="S9 38" xfId="3372"/>
    <cellStyle name="S9 39" xfId="3373"/>
    <cellStyle name="S9 4" xfId="3374"/>
    <cellStyle name="S9 40" xfId="3375"/>
    <cellStyle name="S9 41" xfId="3376"/>
    <cellStyle name="S9 42" xfId="3377"/>
    <cellStyle name="S9 43" xfId="3378"/>
    <cellStyle name="S9 44" xfId="3379"/>
    <cellStyle name="S9 45" xfId="3380"/>
    <cellStyle name="S9 46" xfId="3381"/>
    <cellStyle name="S9 47" xfId="3382"/>
    <cellStyle name="S9 48" xfId="3383"/>
    <cellStyle name="S9 49" xfId="3384"/>
    <cellStyle name="S9 5" xfId="3385"/>
    <cellStyle name="S9 50" xfId="3386"/>
    <cellStyle name="S9 51" xfId="3387"/>
    <cellStyle name="S9 52" xfId="3388"/>
    <cellStyle name="S9 53" xfId="3389"/>
    <cellStyle name="S9 54" xfId="3390"/>
    <cellStyle name="S9 55" xfId="3391"/>
    <cellStyle name="S9 56" xfId="3392"/>
    <cellStyle name="S9 57" xfId="3393"/>
    <cellStyle name="S9 58" xfId="3394"/>
    <cellStyle name="S9 59" xfId="3395"/>
    <cellStyle name="S9 6" xfId="3396"/>
    <cellStyle name="S9 60" xfId="3397"/>
    <cellStyle name="S9 61" xfId="3398"/>
    <cellStyle name="S9 62" xfId="3399"/>
    <cellStyle name="S9 63" xfId="3400"/>
    <cellStyle name="S9 64" xfId="3401"/>
    <cellStyle name="S9 65" xfId="3402"/>
    <cellStyle name="S9 66" xfId="3403"/>
    <cellStyle name="S9 67" xfId="3404"/>
    <cellStyle name="S9 68" xfId="3405"/>
    <cellStyle name="S9 69" xfId="3406"/>
    <cellStyle name="S9 7" xfId="3407"/>
    <cellStyle name="S9 70" xfId="3408"/>
    <cellStyle name="S9 71" xfId="3409"/>
    <cellStyle name="S9 72" xfId="3410"/>
    <cellStyle name="S9 73" xfId="3411"/>
    <cellStyle name="S9 74" xfId="3412"/>
    <cellStyle name="S9 75" xfId="3413"/>
    <cellStyle name="S9 76" xfId="3414"/>
    <cellStyle name="S9 77" xfId="3415"/>
    <cellStyle name="S9 78" xfId="3416"/>
    <cellStyle name="S9 79" xfId="3417"/>
    <cellStyle name="S9 8" xfId="3418"/>
    <cellStyle name="S9 80" xfId="3419"/>
    <cellStyle name="S9 81" xfId="3420"/>
    <cellStyle name="S9 82" xfId="3421"/>
    <cellStyle name="S9 83" xfId="3422"/>
    <cellStyle name="S9 84" xfId="3423"/>
    <cellStyle name="S9 85" xfId="3424"/>
    <cellStyle name="S9 86" xfId="3425"/>
    <cellStyle name="S9 87" xfId="3426"/>
    <cellStyle name="S9 88" xfId="3427"/>
    <cellStyle name="S9 89" xfId="3428"/>
    <cellStyle name="S9 9" xfId="3429"/>
    <cellStyle name="S9 90" xfId="3430"/>
    <cellStyle name="S9 91" xfId="3431"/>
    <cellStyle name="S9 92" xfId="3432"/>
    <cellStyle name="S9 93" xfId="3433"/>
    <cellStyle name="S9 94" xfId="3434"/>
    <cellStyle name="S9 95" xfId="3435"/>
    <cellStyle name="S9 96" xfId="3436"/>
    <cellStyle name="S9 97" xfId="3437"/>
    <cellStyle name="S9 98" xfId="3438"/>
    <cellStyle name="S9 99" xfId="3439"/>
    <cellStyle name="Денежный 2" xfId="1"/>
    <cellStyle name="Денежный 2 2" xfId="9"/>
    <cellStyle name="Денежный 2 2 2" xfId="16"/>
    <cellStyle name="Денежный 2 2 2 2" xfId="3455"/>
    <cellStyle name="Денежный 2 2 2 3" xfId="3466"/>
    <cellStyle name="Денежный 2 2 3" xfId="3449"/>
    <cellStyle name="Денежный 2 2 4" xfId="3465"/>
    <cellStyle name="Денежный 2 3" xfId="22"/>
    <cellStyle name="Денежный 2 3 2" xfId="3460"/>
    <cellStyle name="Денежный 2 3 3" xfId="3467"/>
    <cellStyle name="Денежный 3" xfId="8"/>
    <cellStyle name="Денежный 3 2" xfId="15"/>
    <cellStyle name="Денежный 3 2 2" xfId="3454"/>
    <cellStyle name="Денежный 3 2 3" xfId="3469"/>
    <cellStyle name="Денежный 3 3" xfId="3448"/>
    <cellStyle name="Денежный 3 4" xfId="3468"/>
    <cellStyle name="Обычный" xfId="0" builtinId="0"/>
    <cellStyle name="Обычный 2" xfId="2"/>
    <cellStyle name="Обычный 2 2" xfId="11"/>
    <cellStyle name="Обычный 2 2 2" xfId="29"/>
    <cellStyle name="Обычный 2 3" xfId="10"/>
    <cellStyle name="Обычный 2 3 2" xfId="17"/>
    <cellStyle name="Обычный 2 3 2 2" xfId="3456"/>
    <cellStyle name="Обычный 2 3 2 3" xfId="3471"/>
    <cellStyle name="Обычный 2 3 3" xfId="21"/>
    <cellStyle name="Обычный 2 3 3 2" xfId="3459"/>
    <cellStyle name="Обычный 2 3 3 3" xfId="3472"/>
    <cellStyle name="Обычный 2 3 4" xfId="3440"/>
    <cellStyle name="Обычный 2 3 5" xfId="3450"/>
    <cellStyle name="Обычный 2 3 6" xfId="3470"/>
    <cellStyle name="Обычный 2 4" xfId="25"/>
    <cellStyle name="Обычный 2 5" xfId="19"/>
    <cellStyle name="Обычный 2 5 2" xfId="3458"/>
    <cellStyle name="Обычный 2 5 3" xfId="3473"/>
    <cellStyle name="Обычный 2 6" xfId="28"/>
    <cellStyle name="Обычный 3" xfId="6"/>
    <cellStyle name="Обычный 3 2" xfId="13"/>
    <cellStyle name="Обычный 3 2 2" xfId="30"/>
    <cellStyle name="Обычный 3 2 2 2" xfId="3462"/>
    <cellStyle name="Обычный 3 2 3" xfId="3452"/>
    <cellStyle name="Обычный 3 2 4" xfId="3475"/>
    <cellStyle name="Обычный 3 3" xfId="27"/>
    <cellStyle name="Обычный 3 4" xfId="3446"/>
    <cellStyle name="Обычный 3 5" xfId="3474"/>
    <cellStyle name="Обычный 4" xfId="3"/>
    <cellStyle name="Обычный 4 2" xfId="3441"/>
    <cellStyle name="Обычный 5" xfId="7"/>
    <cellStyle name="Обычный 5 2" xfId="14"/>
    <cellStyle name="Обычный 5 2 2" xfId="3453"/>
    <cellStyle name="Обычный 5 2 3" xfId="3477"/>
    <cellStyle name="Обычный 5 3" xfId="3442"/>
    <cellStyle name="Обычный 5 4" xfId="3447"/>
    <cellStyle name="Обычный 5 5" xfId="3476"/>
    <cellStyle name="Обычный 6" xfId="3443"/>
    <cellStyle name="Обычный 7" xfId="3444"/>
    <cellStyle name="Обычный 7 2" xfId="3463"/>
    <cellStyle name="Обычный 8" xfId="3445"/>
    <cellStyle name="Обычный 8 2" xfId="3464"/>
    <cellStyle name="Обычный 9" xfId="26"/>
    <cellStyle name="Процентный" xfId="5" builtinId="5"/>
    <cellStyle name="Финансовый" xfId="3481" builtinId="3"/>
    <cellStyle name="Финансовый 2" xfId="4"/>
    <cellStyle name="Финансовый 2 2" xfId="24"/>
    <cellStyle name="Финансовый 2 2 2" xfId="3461"/>
    <cellStyle name="Финансовый 2 2 3" xfId="3478"/>
    <cellStyle name="Финансовый 3" xfId="12"/>
    <cellStyle name="Финансовый 3 2" xfId="18"/>
    <cellStyle name="Финансовый 3 2 2" xfId="3457"/>
    <cellStyle name="Финансовый 3 2 3" xfId="3480"/>
    <cellStyle name="Финансовый 3 3" xfId="23"/>
    <cellStyle name="Финансовый 3 4" xfId="3451"/>
    <cellStyle name="Финансовый 3 5" xfId="3479"/>
    <cellStyle name="Финансовый 4" xfId="2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topLeftCell="A24" zoomScale="88" zoomScaleNormal="88" workbookViewId="0">
      <selection activeCell="B26" sqref="B26"/>
    </sheetView>
  </sheetViews>
  <sheetFormatPr defaultRowHeight="14.4"/>
  <cols>
    <col min="1" max="1" width="48.44140625" customWidth="1"/>
    <col min="2" max="2" width="125" customWidth="1"/>
    <col min="3" max="3" width="42" customWidth="1"/>
  </cols>
  <sheetData>
    <row r="1" spans="1:12" s="1" customFormat="1" ht="15.6">
      <c r="C1" s="21" t="s">
        <v>25</v>
      </c>
    </row>
    <row r="2" spans="1:12" s="1" customFormat="1" ht="15.6">
      <c r="C2" s="22"/>
    </row>
    <row r="3" spans="1:12" s="1" customFormat="1" ht="21.75" customHeight="1">
      <c r="C3" s="187" t="s">
        <v>465</v>
      </c>
    </row>
    <row r="4" spans="1:12" s="1" customFormat="1" ht="15.6">
      <c r="C4" s="21" t="s">
        <v>466</v>
      </c>
    </row>
    <row r="5" spans="1:12" s="17" customFormat="1" ht="15.6">
      <c r="C5" s="22"/>
    </row>
    <row r="6" spans="1:12" s="1" customFormat="1" ht="15.6">
      <c r="C6" s="21" t="s">
        <v>26</v>
      </c>
    </row>
    <row r="7" spans="1:12" s="17" customFormat="1" ht="15.6">
      <c r="C7" s="21"/>
    </row>
    <row r="8" spans="1:12" s="1" customFormat="1" ht="15.6">
      <c r="C8" s="22" t="s">
        <v>27</v>
      </c>
    </row>
    <row r="9" spans="1:12" s="17" customFormat="1" ht="9" customHeight="1"/>
    <row r="10" spans="1:12" s="1" customFormat="1" ht="15.6"/>
    <row r="11" spans="1:12" s="1" customFormat="1" ht="15.6">
      <c r="A11" s="550" t="s">
        <v>30</v>
      </c>
      <c r="B11" s="550"/>
      <c r="C11" s="550"/>
      <c r="D11" s="5"/>
      <c r="E11" s="5"/>
      <c r="F11" s="5"/>
      <c r="G11" s="5"/>
      <c r="H11" s="5"/>
      <c r="I11" s="5"/>
      <c r="J11" s="5"/>
      <c r="K11" s="5"/>
      <c r="L11" s="5"/>
    </row>
    <row r="12" spans="1:12" s="1" customFormat="1" ht="15.6">
      <c r="A12" s="550" t="s">
        <v>29</v>
      </c>
      <c r="B12" s="550"/>
      <c r="C12" s="550"/>
      <c r="D12" s="5"/>
      <c r="E12" s="5"/>
      <c r="F12" s="5"/>
      <c r="G12" s="5"/>
      <c r="H12" s="5"/>
      <c r="I12" s="5"/>
      <c r="J12" s="5"/>
      <c r="K12" s="5"/>
      <c r="L12" s="5"/>
    </row>
    <row r="13" spans="1:12" s="1" customFormat="1" ht="15.6">
      <c r="A13" s="550" t="s">
        <v>637</v>
      </c>
      <c r="B13" s="550"/>
      <c r="C13" s="550"/>
      <c r="D13" s="5"/>
      <c r="E13" s="5"/>
      <c r="F13" s="5"/>
      <c r="G13" s="5"/>
      <c r="H13" s="5"/>
      <c r="I13" s="5"/>
      <c r="J13" s="5"/>
      <c r="K13" s="5"/>
      <c r="L13" s="5"/>
    </row>
    <row r="14" spans="1:12" s="1" customFormat="1" ht="18" customHeight="1">
      <c r="A14" s="551" t="s">
        <v>31</v>
      </c>
      <c r="B14" s="551"/>
      <c r="C14" s="551"/>
      <c r="D14" s="5"/>
      <c r="E14" s="5"/>
      <c r="F14" s="5"/>
      <c r="G14" s="5"/>
      <c r="H14" s="5"/>
      <c r="I14" s="5"/>
      <c r="J14" s="5"/>
      <c r="K14" s="5"/>
      <c r="L14" s="5"/>
    </row>
    <row r="15" spans="1:12" s="1" customFormat="1" ht="15.6">
      <c r="A15" s="550" t="s">
        <v>467</v>
      </c>
      <c r="B15" s="550"/>
      <c r="C15" s="550"/>
    </row>
    <row r="16" spans="1:12" s="1" customFormat="1" ht="9" customHeight="1">
      <c r="A16" s="7"/>
      <c r="B16" s="7"/>
      <c r="C16" s="7"/>
    </row>
    <row r="17" spans="1:16384" s="1" customFormat="1" ht="28.5" customHeight="1">
      <c r="A17" s="552" t="s">
        <v>524</v>
      </c>
      <c r="B17" s="552"/>
      <c r="C17" s="552"/>
    </row>
    <row r="18" spans="1:16384" s="1" customFormat="1" ht="30" customHeight="1">
      <c r="A18" s="553" t="s">
        <v>28</v>
      </c>
      <c r="B18" s="553"/>
      <c r="C18" s="553"/>
    </row>
    <row r="19" spans="1:16384" s="1" customFormat="1" ht="1.5" customHeight="1">
      <c r="A19" s="8"/>
      <c r="B19" s="8"/>
      <c r="C19" s="8"/>
    </row>
    <row r="20" spans="1:16384" ht="25.5" customHeight="1">
      <c r="A20" s="550" t="s">
        <v>32</v>
      </c>
      <c r="B20" s="550"/>
      <c r="C20" s="550"/>
    </row>
    <row r="21" spans="1:16384" ht="9.75" customHeight="1">
      <c r="A21" s="7"/>
      <c r="B21" s="7"/>
      <c r="C21" s="7"/>
    </row>
    <row r="22" spans="1:16384" ht="15.6">
      <c r="A22" s="550" t="s">
        <v>24</v>
      </c>
      <c r="B22" s="550"/>
      <c r="C22" s="550"/>
    </row>
    <row r="23" spans="1:16384" ht="12" customHeight="1">
      <c r="A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c r="DHS23" s="7"/>
      <c r="DHT23" s="7"/>
      <c r="DHU23" s="7"/>
      <c r="DHV23" s="7"/>
      <c r="DHW23" s="7"/>
      <c r="DHX23" s="7"/>
      <c r="DHY23" s="7"/>
      <c r="DHZ23" s="7"/>
      <c r="DIA23" s="7"/>
      <c r="DIB23" s="7"/>
      <c r="DIC23" s="7"/>
      <c r="DID23" s="7"/>
      <c r="DIE23" s="7"/>
      <c r="DIF23" s="7"/>
      <c r="DIG23" s="7"/>
      <c r="DIH23" s="7"/>
      <c r="DII23" s="7"/>
      <c r="DIJ23" s="7"/>
      <c r="DIK23" s="7"/>
      <c r="DIL23" s="7"/>
      <c r="DIM23" s="7"/>
      <c r="DIN23" s="7"/>
      <c r="DIO23" s="7"/>
      <c r="DIP23" s="7"/>
      <c r="DIQ23" s="7"/>
      <c r="DIR23" s="7"/>
      <c r="DIS23" s="7"/>
      <c r="DIT23" s="7"/>
      <c r="DIU23" s="7"/>
      <c r="DIV23" s="7"/>
      <c r="DIW23" s="7"/>
      <c r="DIX23" s="7"/>
      <c r="DIY23" s="7"/>
      <c r="DIZ23" s="7"/>
      <c r="DJA23" s="7"/>
      <c r="DJB23" s="7"/>
      <c r="DJC23" s="7"/>
      <c r="DJD23" s="7"/>
      <c r="DJE23" s="7"/>
      <c r="DJF23" s="7"/>
      <c r="DJG23" s="7"/>
      <c r="DJH23" s="7"/>
      <c r="DJI23" s="7"/>
      <c r="DJJ23" s="7"/>
      <c r="DJK23" s="7"/>
      <c r="DJL23" s="7"/>
      <c r="DJM23" s="7"/>
      <c r="DJN23" s="7"/>
      <c r="DJO23" s="7"/>
      <c r="DJP23" s="7"/>
      <c r="DJQ23" s="7"/>
      <c r="DJR23" s="7"/>
      <c r="DJS23" s="7"/>
      <c r="DJT23" s="7"/>
      <c r="DJU23" s="7"/>
      <c r="DJV23" s="7"/>
      <c r="DJW23" s="7"/>
      <c r="DJX23" s="7"/>
      <c r="DJY23" s="7"/>
      <c r="DJZ23" s="7"/>
      <c r="DKA23" s="7"/>
      <c r="DKB23" s="7"/>
      <c r="DKC23" s="7"/>
      <c r="DKD23" s="7"/>
      <c r="DKE23" s="7"/>
      <c r="DKF23" s="7"/>
      <c r="DKG23" s="7"/>
      <c r="DKH23" s="7"/>
      <c r="DKI23" s="7"/>
      <c r="DKJ23" s="7"/>
      <c r="DKK23" s="7"/>
      <c r="DKL23" s="7"/>
      <c r="DKM23" s="7"/>
      <c r="DKN23" s="7"/>
      <c r="DKO23" s="7"/>
      <c r="DKP23" s="7"/>
      <c r="DKQ23" s="7"/>
      <c r="DKR23" s="7"/>
      <c r="DKS23" s="7"/>
      <c r="DKT23" s="7"/>
      <c r="DKU23" s="7"/>
      <c r="DKV23" s="7"/>
      <c r="DKW23" s="7"/>
      <c r="DKX23" s="7"/>
      <c r="DKY23" s="7"/>
      <c r="DKZ23" s="7"/>
      <c r="DLA23" s="7"/>
      <c r="DLB23" s="7"/>
      <c r="DLC23" s="7"/>
      <c r="DLD23" s="7"/>
      <c r="DLE23" s="7"/>
      <c r="DLF23" s="7"/>
      <c r="DLG23" s="7"/>
      <c r="DLH23" s="7"/>
      <c r="DLI23" s="7"/>
      <c r="DLJ23" s="7"/>
      <c r="DLK23" s="7"/>
      <c r="DLL23" s="7"/>
      <c r="DLM23" s="7"/>
      <c r="DLN23" s="7"/>
      <c r="DLO23" s="7"/>
      <c r="DLP23" s="7"/>
      <c r="DLQ23" s="7"/>
      <c r="DLR23" s="7"/>
      <c r="DLS23" s="7"/>
      <c r="DLT23" s="7"/>
      <c r="DLU23" s="7"/>
      <c r="DLV23" s="7"/>
      <c r="DLW23" s="7"/>
      <c r="DLX23" s="7"/>
      <c r="DLY23" s="7"/>
      <c r="DLZ23" s="7"/>
      <c r="DMA23" s="7"/>
      <c r="DMB23" s="7"/>
      <c r="DMC23" s="7"/>
      <c r="DMD23" s="7"/>
      <c r="DME23" s="7"/>
      <c r="DMF23" s="7"/>
      <c r="DMG23" s="7"/>
      <c r="DMH23" s="7"/>
      <c r="DMI23" s="7"/>
      <c r="DMJ23" s="7"/>
      <c r="DMK23" s="7"/>
      <c r="DML23" s="7"/>
      <c r="DMM23" s="7"/>
      <c r="DMN23" s="7"/>
      <c r="DMO23" s="7"/>
      <c r="DMP23" s="7"/>
      <c r="DMQ23" s="7"/>
      <c r="DMR23" s="7"/>
      <c r="DMS23" s="7"/>
      <c r="DMT23" s="7"/>
      <c r="DMU23" s="7"/>
      <c r="DMV23" s="7"/>
      <c r="DMW23" s="7"/>
      <c r="DMX23" s="7"/>
      <c r="DMY23" s="7"/>
      <c r="DMZ23" s="7"/>
      <c r="DNA23" s="7"/>
      <c r="DNB23" s="7"/>
      <c r="DNC23" s="7"/>
      <c r="DND23" s="7"/>
      <c r="DNE23" s="7"/>
      <c r="DNF23" s="7"/>
      <c r="DNG23" s="7"/>
      <c r="DNH23" s="7"/>
      <c r="DNI23" s="7"/>
      <c r="DNJ23" s="7"/>
      <c r="DNK23" s="7"/>
      <c r="DNL23" s="7"/>
      <c r="DNM23" s="7"/>
      <c r="DNN23" s="7"/>
      <c r="DNO23" s="7"/>
      <c r="DNP23" s="7"/>
      <c r="DNQ23" s="7"/>
      <c r="DNR23" s="7"/>
      <c r="DNS23" s="7"/>
      <c r="DNT23" s="7"/>
      <c r="DNU23" s="7"/>
      <c r="DNV23" s="7"/>
      <c r="DNW23" s="7"/>
      <c r="DNX23" s="7"/>
      <c r="DNY23" s="7"/>
      <c r="DNZ23" s="7"/>
      <c r="DOA23" s="7"/>
      <c r="DOB23" s="7"/>
      <c r="DOC23" s="7"/>
      <c r="DOD23" s="7"/>
      <c r="DOE23" s="7"/>
      <c r="DOF23" s="7"/>
      <c r="DOG23" s="7"/>
      <c r="DOH23" s="7"/>
      <c r="DOI23" s="7"/>
      <c r="DOJ23" s="7"/>
      <c r="DOK23" s="7"/>
      <c r="DOL23" s="7"/>
      <c r="DOM23" s="7"/>
      <c r="DON23" s="7"/>
      <c r="DOO23" s="7"/>
      <c r="DOP23" s="7"/>
      <c r="DOQ23" s="7"/>
      <c r="DOR23" s="7"/>
      <c r="DOS23" s="7"/>
      <c r="DOT23" s="7"/>
      <c r="DOU23" s="7"/>
      <c r="DOV23" s="7"/>
      <c r="DOW23" s="7"/>
      <c r="DOX23" s="7"/>
      <c r="DOY23" s="7"/>
      <c r="DOZ23" s="7"/>
      <c r="DPA23" s="7"/>
      <c r="DPB23" s="7"/>
      <c r="DPC23" s="7"/>
      <c r="DPD23" s="7"/>
      <c r="DPE23" s="7"/>
      <c r="DPF23" s="7"/>
      <c r="DPG23" s="7"/>
      <c r="DPH23" s="7"/>
      <c r="DPI23" s="7"/>
      <c r="DPJ23" s="7"/>
      <c r="DPK23" s="7"/>
      <c r="DPL23" s="7"/>
      <c r="DPM23" s="7"/>
      <c r="DPN23" s="7"/>
      <c r="DPO23" s="7"/>
      <c r="DPP23" s="7"/>
      <c r="DPQ23" s="7"/>
      <c r="DPR23" s="7"/>
      <c r="DPS23" s="7"/>
      <c r="DPT23" s="7"/>
      <c r="DPU23" s="7"/>
      <c r="DPV23" s="7"/>
      <c r="DPW23" s="7"/>
      <c r="DPX23" s="7"/>
      <c r="DPY23" s="7"/>
      <c r="DPZ23" s="7"/>
      <c r="DQA23" s="7"/>
      <c r="DQB23" s="7"/>
      <c r="DQC23" s="7"/>
      <c r="DQD23" s="7"/>
      <c r="DQE23" s="7"/>
      <c r="DQF23" s="7"/>
      <c r="DQG23" s="7"/>
      <c r="DQH23" s="7"/>
      <c r="DQI23" s="7"/>
      <c r="DQJ23" s="7"/>
      <c r="DQK23" s="7"/>
      <c r="DQL23" s="7"/>
      <c r="DQM23" s="7"/>
      <c r="DQN23" s="7"/>
      <c r="DQO23" s="7"/>
      <c r="DQP23" s="7"/>
      <c r="DQQ23" s="7"/>
      <c r="DQR23" s="7"/>
      <c r="DQS23" s="7"/>
      <c r="DQT23" s="7"/>
      <c r="DQU23" s="7"/>
      <c r="DQV23" s="7"/>
      <c r="DQW23" s="7"/>
      <c r="DQX23" s="7"/>
      <c r="DQY23" s="7"/>
      <c r="DQZ23" s="7"/>
      <c r="DRA23" s="7"/>
      <c r="DRB23" s="7"/>
      <c r="DRC23" s="7"/>
      <c r="DRD23" s="7"/>
      <c r="DRE23" s="7"/>
      <c r="DRF23" s="7"/>
      <c r="DRG23" s="7"/>
      <c r="DRH23" s="7"/>
      <c r="DRI23" s="7"/>
      <c r="DRJ23" s="7"/>
      <c r="DRK23" s="7"/>
      <c r="DRL23" s="7"/>
      <c r="DRM23" s="7"/>
      <c r="DRN23" s="7"/>
      <c r="DRO23" s="7"/>
      <c r="DRP23" s="7"/>
      <c r="DRQ23" s="7"/>
      <c r="DRR23" s="7"/>
      <c r="DRS23" s="7"/>
      <c r="DRT23" s="7"/>
      <c r="DRU23" s="7"/>
      <c r="DRV23" s="7"/>
      <c r="DRW23" s="7"/>
      <c r="DRX23" s="7"/>
      <c r="DRY23" s="7"/>
      <c r="DRZ23" s="7"/>
      <c r="DSA23" s="7"/>
      <c r="DSB23" s="7"/>
      <c r="DSC23" s="7"/>
      <c r="DSD23" s="7"/>
      <c r="DSE23" s="7"/>
      <c r="DSF23" s="7"/>
      <c r="DSG23" s="7"/>
      <c r="DSH23" s="7"/>
      <c r="DSI23" s="7"/>
      <c r="DSJ23" s="7"/>
      <c r="DSK23" s="7"/>
      <c r="DSL23" s="7"/>
      <c r="DSM23" s="7"/>
      <c r="DSN23" s="7"/>
      <c r="DSO23" s="7"/>
      <c r="DSP23" s="7"/>
      <c r="DSQ23" s="7"/>
      <c r="DSR23" s="7"/>
      <c r="DSS23" s="7"/>
      <c r="DST23" s="7"/>
      <c r="DSU23" s="7"/>
      <c r="DSV23" s="7"/>
      <c r="DSW23" s="7"/>
      <c r="DSX23" s="7"/>
      <c r="DSY23" s="7"/>
      <c r="DSZ23" s="7"/>
      <c r="DTA23" s="7"/>
      <c r="DTB23" s="7"/>
      <c r="DTC23" s="7"/>
      <c r="DTD23" s="7"/>
      <c r="DTE23" s="7"/>
      <c r="DTF23" s="7"/>
      <c r="DTG23" s="7"/>
      <c r="DTH23" s="7"/>
      <c r="DTI23" s="7"/>
      <c r="DTJ23" s="7"/>
      <c r="DTK23" s="7"/>
      <c r="DTL23" s="7"/>
      <c r="DTM23" s="7"/>
      <c r="DTN23" s="7"/>
      <c r="DTO23" s="7"/>
      <c r="DTP23" s="7"/>
      <c r="DTQ23" s="7"/>
      <c r="DTR23" s="7"/>
      <c r="DTS23" s="7"/>
      <c r="DTT23" s="7"/>
      <c r="DTU23" s="7"/>
      <c r="DTV23" s="7"/>
      <c r="DTW23" s="7"/>
      <c r="DTX23" s="7"/>
      <c r="DTY23" s="7"/>
      <c r="DTZ23" s="7"/>
      <c r="DUA23" s="7"/>
      <c r="DUB23" s="7"/>
      <c r="DUC23" s="7"/>
      <c r="DUD23" s="7"/>
      <c r="DUE23" s="7"/>
      <c r="DUF23" s="7"/>
      <c r="DUG23" s="7"/>
      <c r="DUH23" s="7"/>
      <c r="DUI23" s="7"/>
      <c r="DUJ23" s="7"/>
      <c r="DUK23" s="7"/>
      <c r="DUL23" s="7"/>
      <c r="DUM23" s="7"/>
      <c r="DUN23" s="7"/>
      <c r="DUO23" s="7"/>
      <c r="DUP23" s="7"/>
      <c r="DUQ23" s="7"/>
      <c r="DUR23" s="7"/>
      <c r="DUS23" s="7"/>
      <c r="DUT23" s="7"/>
      <c r="DUU23" s="7"/>
      <c r="DUV23" s="7"/>
      <c r="DUW23" s="7"/>
      <c r="DUX23" s="7"/>
      <c r="DUY23" s="7"/>
      <c r="DUZ23" s="7"/>
      <c r="DVA23" s="7"/>
      <c r="DVB23" s="7"/>
      <c r="DVC23" s="7"/>
      <c r="DVD23" s="7"/>
      <c r="DVE23" s="7"/>
      <c r="DVF23" s="7"/>
      <c r="DVG23" s="7"/>
      <c r="DVH23" s="7"/>
      <c r="DVI23" s="7"/>
      <c r="DVJ23" s="7"/>
      <c r="DVK23" s="7"/>
      <c r="DVL23" s="7"/>
      <c r="DVM23" s="7"/>
      <c r="DVN23" s="7"/>
      <c r="DVO23" s="7"/>
      <c r="DVP23" s="7"/>
      <c r="DVQ23" s="7"/>
      <c r="DVR23" s="7"/>
      <c r="DVS23" s="7"/>
      <c r="DVT23" s="7"/>
      <c r="DVU23" s="7"/>
      <c r="DVV23" s="7"/>
      <c r="DVW23" s="7"/>
      <c r="DVX23" s="7"/>
      <c r="DVY23" s="7"/>
      <c r="DVZ23" s="7"/>
      <c r="DWA23" s="7"/>
      <c r="DWB23" s="7"/>
      <c r="DWC23" s="7"/>
      <c r="DWD23" s="7"/>
      <c r="DWE23" s="7"/>
      <c r="DWF23" s="7"/>
      <c r="DWG23" s="7"/>
      <c r="DWH23" s="7"/>
      <c r="DWI23" s="7"/>
      <c r="DWJ23" s="7"/>
      <c r="DWK23" s="7"/>
      <c r="DWL23" s="7"/>
      <c r="DWM23" s="7"/>
      <c r="DWN23" s="7"/>
      <c r="DWO23" s="7"/>
      <c r="DWP23" s="7"/>
      <c r="DWQ23" s="7"/>
      <c r="DWR23" s="7"/>
      <c r="DWS23" s="7"/>
      <c r="DWT23" s="7"/>
      <c r="DWU23" s="7"/>
      <c r="DWV23" s="7"/>
      <c r="DWW23" s="7"/>
      <c r="DWX23" s="7"/>
      <c r="DWY23" s="7"/>
      <c r="DWZ23" s="7"/>
      <c r="DXA23" s="7"/>
      <c r="DXB23" s="7"/>
      <c r="DXC23" s="7"/>
      <c r="DXD23" s="7"/>
      <c r="DXE23" s="7"/>
      <c r="DXF23" s="7"/>
      <c r="DXG23" s="7"/>
      <c r="DXH23" s="7"/>
      <c r="DXI23" s="7"/>
      <c r="DXJ23" s="7"/>
      <c r="DXK23" s="7"/>
      <c r="DXL23" s="7"/>
      <c r="DXM23" s="7"/>
      <c r="DXN23" s="7"/>
      <c r="DXO23" s="7"/>
      <c r="DXP23" s="7"/>
      <c r="DXQ23" s="7"/>
      <c r="DXR23" s="7"/>
      <c r="DXS23" s="7"/>
      <c r="DXT23" s="7"/>
      <c r="DXU23" s="7"/>
      <c r="DXV23" s="7"/>
      <c r="DXW23" s="7"/>
      <c r="DXX23" s="7"/>
      <c r="DXY23" s="7"/>
      <c r="DXZ23" s="7"/>
      <c r="DYA23" s="7"/>
      <c r="DYB23" s="7"/>
      <c r="DYC23" s="7"/>
      <c r="DYD23" s="7"/>
      <c r="DYE23" s="7"/>
      <c r="DYF23" s="7"/>
      <c r="DYG23" s="7"/>
      <c r="DYH23" s="7"/>
      <c r="DYI23" s="7"/>
      <c r="DYJ23" s="7"/>
      <c r="DYK23" s="7"/>
      <c r="DYL23" s="7"/>
      <c r="DYM23" s="7"/>
      <c r="DYN23" s="7"/>
      <c r="DYO23" s="7"/>
      <c r="DYP23" s="7"/>
      <c r="DYQ23" s="7"/>
      <c r="DYR23" s="7"/>
      <c r="DYS23" s="7"/>
      <c r="DYT23" s="7"/>
      <c r="DYU23" s="7"/>
      <c r="DYV23" s="7"/>
      <c r="DYW23" s="7"/>
      <c r="DYX23" s="7"/>
      <c r="DYY23" s="7"/>
      <c r="DYZ23" s="7"/>
      <c r="DZA23" s="7"/>
      <c r="DZB23" s="7"/>
      <c r="DZC23" s="7"/>
      <c r="DZD23" s="7"/>
      <c r="DZE23" s="7"/>
      <c r="DZF23" s="7"/>
      <c r="DZG23" s="7"/>
      <c r="DZH23" s="7"/>
      <c r="DZI23" s="7"/>
      <c r="DZJ23" s="7"/>
      <c r="DZK23" s="7"/>
      <c r="DZL23" s="7"/>
      <c r="DZM23" s="7"/>
      <c r="DZN23" s="7"/>
      <c r="DZO23" s="7"/>
      <c r="DZP23" s="7"/>
      <c r="DZQ23" s="7"/>
      <c r="DZR23" s="7"/>
      <c r="DZS23" s="7"/>
      <c r="DZT23" s="7"/>
      <c r="DZU23" s="7"/>
      <c r="DZV23" s="7"/>
      <c r="DZW23" s="7"/>
      <c r="DZX23" s="7"/>
      <c r="DZY23" s="7"/>
      <c r="DZZ23" s="7"/>
      <c r="EAA23" s="7"/>
      <c r="EAB23" s="7"/>
      <c r="EAC23" s="7"/>
      <c r="EAD23" s="7"/>
      <c r="EAE23" s="7"/>
      <c r="EAF23" s="7"/>
      <c r="EAG23" s="7"/>
      <c r="EAH23" s="7"/>
      <c r="EAI23" s="7"/>
      <c r="EAJ23" s="7"/>
      <c r="EAK23" s="7"/>
      <c r="EAL23" s="7"/>
      <c r="EAM23" s="7"/>
      <c r="EAN23" s="7"/>
      <c r="EAO23" s="7"/>
      <c r="EAP23" s="7"/>
      <c r="EAQ23" s="7"/>
      <c r="EAR23" s="7"/>
      <c r="EAS23" s="7"/>
      <c r="EAT23" s="7"/>
      <c r="EAU23" s="7"/>
      <c r="EAV23" s="7"/>
      <c r="EAW23" s="7"/>
      <c r="EAX23" s="7"/>
      <c r="EAY23" s="7"/>
      <c r="EAZ23" s="7"/>
      <c r="EBA23" s="7"/>
      <c r="EBB23" s="7"/>
      <c r="EBC23" s="7"/>
      <c r="EBD23" s="7"/>
      <c r="EBE23" s="7"/>
      <c r="EBF23" s="7"/>
      <c r="EBG23" s="7"/>
      <c r="EBH23" s="7"/>
      <c r="EBI23" s="7"/>
      <c r="EBJ23" s="7"/>
      <c r="EBK23" s="7"/>
      <c r="EBL23" s="7"/>
      <c r="EBM23" s="7"/>
      <c r="EBN23" s="7"/>
      <c r="EBO23" s="7"/>
      <c r="EBP23" s="7"/>
      <c r="EBQ23" s="7"/>
      <c r="EBR23" s="7"/>
      <c r="EBS23" s="7"/>
      <c r="EBT23" s="7"/>
      <c r="EBU23" s="7"/>
      <c r="EBV23" s="7"/>
      <c r="EBW23" s="7"/>
      <c r="EBX23" s="7"/>
      <c r="EBY23" s="7"/>
      <c r="EBZ23" s="7"/>
      <c r="ECA23" s="7"/>
      <c r="ECB23" s="7"/>
      <c r="ECC23" s="7"/>
      <c r="ECD23" s="7"/>
      <c r="ECE23" s="7"/>
      <c r="ECF23" s="7"/>
      <c r="ECG23" s="7"/>
      <c r="ECH23" s="7"/>
      <c r="ECI23" s="7"/>
      <c r="ECJ23" s="7"/>
      <c r="ECK23" s="7"/>
      <c r="ECL23" s="7"/>
      <c r="ECM23" s="7"/>
      <c r="ECN23" s="7"/>
      <c r="ECO23" s="7"/>
      <c r="ECP23" s="7"/>
      <c r="ECQ23" s="7"/>
      <c r="ECR23" s="7"/>
      <c r="ECS23" s="7"/>
      <c r="ECT23" s="7"/>
      <c r="ECU23" s="7"/>
      <c r="ECV23" s="7"/>
      <c r="ECW23" s="7"/>
      <c r="ECX23" s="7"/>
      <c r="ECY23" s="7"/>
      <c r="ECZ23" s="7"/>
      <c r="EDA23" s="7"/>
      <c r="EDB23" s="7"/>
      <c r="EDC23" s="7"/>
      <c r="EDD23" s="7"/>
      <c r="EDE23" s="7"/>
      <c r="EDF23" s="7"/>
      <c r="EDG23" s="7"/>
      <c r="EDH23" s="7"/>
      <c r="EDI23" s="7"/>
      <c r="EDJ23" s="7"/>
      <c r="EDK23" s="7"/>
      <c r="EDL23" s="7"/>
      <c r="EDM23" s="7"/>
      <c r="EDN23" s="7"/>
      <c r="EDO23" s="7"/>
      <c r="EDP23" s="7"/>
      <c r="EDQ23" s="7"/>
      <c r="EDR23" s="7"/>
      <c r="EDS23" s="7"/>
      <c r="EDT23" s="7"/>
      <c r="EDU23" s="7"/>
      <c r="EDV23" s="7"/>
      <c r="EDW23" s="7"/>
      <c r="EDX23" s="7"/>
      <c r="EDY23" s="7"/>
      <c r="EDZ23" s="7"/>
      <c r="EEA23" s="7"/>
      <c r="EEB23" s="7"/>
      <c r="EEC23" s="7"/>
      <c r="EED23" s="7"/>
      <c r="EEE23" s="7"/>
      <c r="EEF23" s="7"/>
      <c r="EEG23" s="7"/>
      <c r="EEH23" s="7"/>
      <c r="EEI23" s="7"/>
      <c r="EEJ23" s="7"/>
      <c r="EEK23" s="7"/>
      <c r="EEL23" s="7"/>
      <c r="EEM23" s="7"/>
      <c r="EEN23" s="7"/>
      <c r="EEO23" s="7"/>
      <c r="EEP23" s="7"/>
      <c r="EEQ23" s="7"/>
      <c r="EER23" s="7"/>
      <c r="EES23" s="7"/>
      <c r="EET23" s="7"/>
      <c r="EEU23" s="7"/>
      <c r="EEV23" s="7"/>
      <c r="EEW23" s="7"/>
      <c r="EEX23" s="7"/>
      <c r="EEY23" s="7"/>
      <c r="EEZ23" s="7"/>
      <c r="EFA23" s="7"/>
      <c r="EFB23" s="7"/>
      <c r="EFC23" s="7"/>
      <c r="EFD23" s="7"/>
      <c r="EFE23" s="7"/>
      <c r="EFF23" s="7"/>
      <c r="EFG23" s="7"/>
      <c r="EFH23" s="7"/>
      <c r="EFI23" s="7"/>
      <c r="EFJ23" s="7"/>
      <c r="EFK23" s="7"/>
      <c r="EFL23" s="7"/>
      <c r="EFM23" s="7"/>
      <c r="EFN23" s="7"/>
      <c r="EFO23" s="7"/>
      <c r="EFP23" s="7"/>
      <c r="EFQ23" s="7"/>
      <c r="EFR23" s="7"/>
      <c r="EFS23" s="7"/>
      <c r="EFT23" s="7"/>
      <c r="EFU23" s="7"/>
      <c r="EFV23" s="7"/>
      <c r="EFW23" s="7"/>
      <c r="EFX23" s="7"/>
      <c r="EFY23" s="7"/>
      <c r="EFZ23" s="7"/>
      <c r="EGA23" s="7"/>
      <c r="EGB23" s="7"/>
      <c r="EGC23" s="7"/>
      <c r="EGD23" s="7"/>
      <c r="EGE23" s="7"/>
      <c r="EGF23" s="7"/>
      <c r="EGG23" s="7"/>
      <c r="EGH23" s="7"/>
      <c r="EGI23" s="7"/>
      <c r="EGJ23" s="7"/>
      <c r="EGK23" s="7"/>
      <c r="EGL23" s="7"/>
      <c r="EGM23" s="7"/>
      <c r="EGN23" s="7"/>
      <c r="EGO23" s="7"/>
      <c r="EGP23" s="7"/>
      <c r="EGQ23" s="7"/>
      <c r="EGR23" s="7"/>
      <c r="EGS23" s="7"/>
      <c r="EGT23" s="7"/>
      <c r="EGU23" s="7"/>
      <c r="EGV23" s="7"/>
      <c r="EGW23" s="7"/>
      <c r="EGX23" s="7"/>
      <c r="EGY23" s="7"/>
      <c r="EGZ23" s="7"/>
      <c r="EHA23" s="7"/>
      <c r="EHB23" s="7"/>
      <c r="EHC23" s="7"/>
      <c r="EHD23" s="7"/>
      <c r="EHE23" s="7"/>
      <c r="EHF23" s="7"/>
      <c r="EHG23" s="7"/>
      <c r="EHH23" s="7"/>
      <c r="EHI23" s="7"/>
      <c r="EHJ23" s="7"/>
      <c r="EHK23" s="7"/>
      <c r="EHL23" s="7"/>
      <c r="EHM23" s="7"/>
      <c r="EHN23" s="7"/>
      <c r="EHO23" s="7"/>
      <c r="EHP23" s="7"/>
      <c r="EHQ23" s="7"/>
      <c r="EHR23" s="7"/>
      <c r="EHS23" s="7"/>
      <c r="EHT23" s="7"/>
      <c r="EHU23" s="7"/>
      <c r="EHV23" s="7"/>
      <c r="EHW23" s="7"/>
      <c r="EHX23" s="7"/>
      <c r="EHY23" s="7"/>
      <c r="EHZ23" s="7"/>
      <c r="EIA23" s="7"/>
      <c r="EIB23" s="7"/>
      <c r="EIC23" s="7"/>
      <c r="EID23" s="7"/>
      <c r="EIE23" s="7"/>
      <c r="EIF23" s="7"/>
      <c r="EIG23" s="7"/>
      <c r="EIH23" s="7"/>
      <c r="EII23" s="7"/>
      <c r="EIJ23" s="7"/>
      <c r="EIK23" s="7"/>
      <c r="EIL23" s="7"/>
      <c r="EIM23" s="7"/>
      <c r="EIN23" s="7"/>
      <c r="EIO23" s="7"/>
      <c r="EIP23" s="7"/>
      <c r="EIQ23" s="7"/>
      <c r="EIR23" s="7"/>
      <c r="EIS23" s="7"/>
      <c r="EIT23" s="7"/>
      <c r="EIU23" s="7"/>
      <c r="EIV23" s="7"/>
      <c r="EIW23" s="7"/>
      <c r="EIX23" s="7"/>
      <c r="EIY23" s="7"/>
      <c r="EIZ23" s="7"/>
      <c r="EJA23" s="7"/>
      <c r="EJB23" s="7"/>
      <c r="EJC23" s="7"/>
      <c r="EJD23" s="7"/>
      <c r="EJE23" s="7"/>
      <c r="EJF23" s="7"/>
      <c r="EJG23" s="7"/>
      <c r="EJH23" s="7"/>
      <c r="EJI23" s="7"/>
      <c r="EJJ23" s="7"/>
      <c r="EJK23" s="7"/>
      <c r="EJL23" s="7"/>
      <c r="EJM23" s="7"/>
      <c r="EJN23" s="7"/>
      <c r="EJO23" s="7"/>
      <c r="EJP23" s="7"/>
      <c r="EJQ23" s="7"/>
      <c r="EJR23" s="7"/>
      <c r="EJS23" s="7"/>
      <c r="EJT23" s="7"/>
      <c r="EJU23" s="7"/>
      <c r="EJV23" s="7"/>
      <c r="EJW23" s="7"/>
      <c r="EJX23" s="7"/>
      <c r="EJY23" s="7"/>
      <c r="EJZ23" s="7"/>
      <c r="EKA23" s="7"/>
      <c r="EKB23" s="7"/>
      <c r="EKC23" s="7"/>
      <c r="EKD23" s="7"/>
      <c r="EKE23" s="7"/>
      <c r="EKF23" s="7"/>
      <c r="EKG23" s="7"/>
      <c r="EKH23" s="7"/>
      <c r="EKI23" s="7"/>
      <c r="EKJ23" s="7"/>
      <c r="EKK23" s="7"/>
      <c r="EKL23" s="7"/>
      <c r="EKM23" s="7"/>
      <c r="EKN23" s="7"/>
      <c r="EKO23" s="7"/>
      <c r="EKP23" s="7"/>
      <c r="EKQ23" s="7"/>
      <c r="EKR23" s="7"/>
      <c r="EKS23" s="7"/>
      <c r="EKT23" s="7"/>
      <c r="EKU23" s="7"/>
      <c r="EKV23" s="7"/>
      <c r="EKW23" s="7"/>
      <c r="EKX23" s="7"/>
      <c r="EKY23" s="7"/>
      <c r="EKZ23" s="7"/>
      <c r="ELA23" s="7"/>
      <c r="ELB23" s="7"/>
      <c r="ELC23" s="7"/>
      <c r="ELD23" s="7"/>
      <c r="ELE23" s="7"/>
      <c r="ELF23" s="7"/>
      <c r="ELG23" s="7"/>
      <c r="ELH23" s="7"/>
      <c r="ELI23" s="7"/>
      <c r="ELJ23" s="7"/>
      <c r="ELK23" s="7"/>
      <c r="ELL23" s="7"/>
      <c r="ELM23" s="7"/>
      <c r="ELN23" s="7"/>
      <c r="ELO23" s="7"/>
      <c r="ELP23" s="7"/>
      <c r="ELQ23" s="7"/>
      <c r="ELR23" s="7"/>
      <c r="ELS23" s="7"/>
      <c r="ELT23" s="7"/>
      <c r="ELU23" s="7"/>
      <c r="ELV23" s="7"/>
      <c r="ELW23" s="7"/>
      <c r="ELX23" s="7"/>
      <c r="ELY23" s="7"/>
      <c r="ELZ23" s="7"/>
      <c r="EMA23" s="7"/>
      <c r="EMB23" s="7"/>
      <c r="EMC23" s="7"/>
      <c r="EMD23" s="7"/>
      <c r="EME23" s="7"/>
      <c r="EMF23" s="7"/>
      <c r="EMG23" s="7"/>
      <c r="EMH23" s="7"/>
      <c r="EMI23" s="7"/>
      <c r="EMJ23" s="7"/>
      <c r="EMK23" s="7"/>
      <c r="EML23" s="7"/>
      <c r="EMM23" s="7"/>
      <c r="EMN23" s="7"/>
      <c r="EMO23" s="7"/>
      <c r="EMP23" s="7"/>
      <c r="EMQ23" s="7"/>
      <c r="EMR23" s="7"/>
      <c r="EMS23" s="7"/>
      <c r="EMT23" s="7"/>
      <c r="EMU23" s="7"/>
      <c r="EMV23" s="7"/>
      <c r="EMW23" s="7"/>
      <c r="EMX23" s="7"/>
      <c r="EMY23" s="7"/>
      <c r="EMZ23" s="7"/>
      <c r="ENA23" s="7"/>
      <c r="ENB23" s="7"/>
      <c r="ENC23" s="7"/>
      <c r="END23" s="7"/>
      <c r="ENE23" s="7"/>
      <c r="ENF23" s="7"/>
      <c r="ENG23" s="7"/>
      <c r="ENH23" s="7"/>
      <c r="ENI23" s="7"/>
      <c r="ENJ23" s="7"/>
      <c r="ENK23" s="7"/>
      <c r="ENL23" s="7"/>
      <c r="ENM23" s="7"/>
      <c r="ENN23" s="7"/>
      <c r="ENO23" s="7"/>
      <c r="ENP23" s="7"/>
      <c r="ENQ23" s="7"/>
      <c r="ENR23" s="7"/>
      <c r="ENS23" s="7"/>
      <c r="ENT23" s="7"/>
      <c r="ENU23" s="7"/>
      <c r="ENV23" s="7"/>
      <c r="ENW23" s="7"/>
      <c r="ENX23" s="7"/>
      <c r="ENY23" s="7"/>
      <c r="ENZ23" s="7"/>
      <c r="EOA23" s="7"/>
      <c r="EOB23" s="7"/>
      <c r="EOC23" s="7"/>
      <c r="EOD23" s="7"/>
      <c r="EOE23" s="7"/>
      <c r="EOF23" s="7"/>
      <c r="EOG23" s="7"/>
      <c r="EOH23" s="7"/>
      <c r="EOI23" s="7"/>
      <c r="EOJ23" s="7"/>
      <c r="EOK23" s="7"/>
      <c r="EOL23" s="7"/>
      <c r="EOM23" s="7"/>
      <c r="EON23" s="7"/>
      <c r="EOO23" s="7"/>
      <c r="EOP23" s="7"/>
      <c r="EOQ23" s="7"/>
      <c r="EOR23" s="7"/>
      <c r="EOS23" s="7"/>
      <c r="EOT23" s="7"/>
      <c r="EOU23" s="7"/>
      <c r="EOV23" s="7"/>
      <c r="EOW23" s="7"/>
      <c r="EOX23" s="7"/>
      <c r="EOY23" s="7"/>
      <c r="EOZ23" s="7"/>
      <c r="EPA23" s="7"/>
      <c r="EPB23" s="7"/>
      <c r="EPC23" s="7"/>
      <c r="EPD23" s="7"/>
      <c r="EPE23" s="7"/>
      <c r="EPF23" s="7"/>
      <c r="EPG23" s="7"/>
      <c r="EPH23" s="7"/>
      <c r="EPI23" s="7"/>
      <c r="EPJ23" s="7"/>
      <c r="EPK23" s="7"/>
      <c r="EPL23" s="7"/>
      <c r="EPM23" s="7"/>
      <c r="EPN23" s="7"/>
      <c r="EPO23" s="7"/>
      <c r="EPP23" s="7"/>
      <c r="EPQ23" s="7"/>
      <c r="EPR23" s="7"/>
      <c r="EPS23" s="7"/>
      <c r="EPT23" s="7"/>
      <c r="EPU23" s="7"/>
      <c r="EPV23" s="7"/>
      <c r="EPW23" s="7"/>
      <c r="EPX23" s="7"/>
      <c r="EPY23" s="7"/>
      <c r="EPZ23" s="7"/>
      <c r="EQA23" s="7"/>
      <c r="EQB23" s="7"/>
      <c r="EQC23" s="7"/>
      <c r="EQD23" s="7"/>
      <c r="EQE23" s="7"/>
      <c r="EQF23" s="7"/>
      <c r="EQG23" s="7"/>
      <c r="EQH23" s="7"/>
      <c r="EQI23" s="7"/>
      <c r="EQJ23" s="7"/>
      <c r="EQK23" s="7"/>
      <c r="EQL23" s="7"/>
      <c r="EQM23" s="7"/>
      <c r="EQN23" s="7"/>
      <c r="EQO23" s="7"/>
      <c r="EQP23" s="7"/>
      <c r="EQQ23" s="7"/>
      <c r="EQR23" s="7"/>
      <c r="EQS23" s="7"/>
      <c r="EQT23" s="7"/>
      <c r="EQU23" s="7"/>
      <c r="EQV23" s="7"/>
      <c r="EQW23" s="7"/>
      <c r="EQX23" s="7"/>
      <c r="EQY23" s="7"/>
      <c r="EQZ23" s="7"/>
      <c r="ERA23" s="7"/>
      <c r="ERB23" s="7"/>
      <c r="ERC23" s="7"/>
      <c r="ERD23" s="7"/>
      <c r="ERE23" s="7"/>
      <c r="ERF23" s="7"/>
      <c r="ERG23" s="7"/>
      <c r="ERH23" s="7"/>
      <c r="ERI23" s="7"/>
      <c r="ERJ23" s="7"/>
      <c r="ERK23" s="7"/>
      <c r="ERL23" s="7"/>
      <c r="ERM23" s="7"/>
      <c r="ERN23" s="7"/>
      <c r="ERO23" s="7"/>
      <c r="ERP23" s="7"/>
      <c r="ERQ23" s="7"/>
      <c r="ERR23" s="7"/>
      <c r="ERS23" s="7"/>
      <c r="ERT23" s="7"/>
      <c r="ERU23" s="7"/>
      <c r="ERV23" s="7"/>
      <c r="ERW23" s="7"/>
      <c r="ERX23" s="7"/>
      <c r="ERY23" s="7"/>
      <c r="ERZ23" s="7"/>
      <c r="ESA23" s="7"/>
      <c r="ESB23" s="7"/>
      <c r="ESC23" s="7"/>
      <c r="ESD23" s="7"/>
      <c r="ESE23" s="7"/>
      <c r="ESF23" s="7"/>
      <c r="ESG23" s="7"/>
      <c r="ESH23" s="7"/>
      <c r="ESI23" s="7"/>
      <c r="ESJ23" s="7"/>
      <c r="ESK23" s="7"/>
      <c r="ESL23" s="7"/>
      <c r="ESM23" s="7"/>
      <c r="ESN23" s="7"/>
      <c r="ESO23" s="7"/>
      <c r="ESP23" s="7"/>
      <c r="ESQ23" s="7"/>
      <c r="ESR23" s="7"/>
      <c r="ESS23" s="7"/>
      <c r="EST23" s="7"/>
      <c r="ESU23" s="7"/>
      <c r="ESV23" s="7"/>
      <c r="ESW23" s="7"/>
      <c r="ESX23" s="7"/>
      <c r="ESY23" s="7"/>
      <c r="ESZ23" s="7"/>
      <c r="ETA23" s="7"/>
      <c r="ETB23" s="7"/>
      <c r="ETC23" s="7"/>
      <c r="ETD23" s="7"/>
      <c r="ETE23" s="7"/>
      <c r="ETF23" s="7"/>
      <c r="ETG23" s="7"/>
      <c r="ETH23" s="7"/>
      <c r="ETI23" s="7"/>
      <c r="ETJ23" s="7"/>
      <c r="ETK23" s="7"/>
      <c r="ETL23" s="7"/>
      <c r="ETM23" s="7"/>
      <c r="ETN23" s="7"/>
      <c r="ETO23" s="7"/>
      <c r="ETP23" s="7"/>
      <c r="ETQ23" s="7"/>
      <c r="ETR23" s="7"/>
      <c r="ETS23" s="7"/>
      <c r="ETT23" s="7"/>
      <c r="ETU23" s="7"/>
      <c r="ETV23" s="7"/>
      <c r="ETW23" s="7"/>
      <c r="ETX23" s="7"/>
      <c r="ETY23" s="7"/>
      <c r="ETZ23" s="7"/>
      <c r="EUA23" s="7"/>
      <c r="EUB23" s="7"/>
      <c r="EUC23" s="7"/>
      <c r="EUD23" s="7"/>
      <c r="EUE23" s="7"/>
      <c r="EUF23" s="7"/>
      <c r="EUG23" s="7"/>
      <c r="EUH23" s="7"/>
      <c r="EUI23" s="7"/>
      <c r="EUJ23" s="7"/>
      <c r="EUK23" s="7"/>
      <c r="EUL23" s="7"/>
      <c r="EUM23" s="7"/>
      <c r="EUN23" s="7"/>
      <c r="EUO23" s="7"/>
      <c r="EUP23" s="7"/>
      <c r="EUQ23" s="7"/>
      <c r="EUR23" s="7"/>
      <c r="EUS23" s="7"/>
      <c r="EUT23" s="7"/>
      <c r="EUU23" s="7"/>
      <c r="EUV23" s="7"/>
      <c r="EUW23" s="7"/>
      <c r="EUX23" s="7"/>
      <c r="EUY23" s="7"/>
      <c r="EUZ23" s="7"/>
      <c r="EVA23" s="7"/>
      <c r="EVB23" s="7"/>
      <c r="EVC23" s="7"/>
      <c r="EVD23" s="7"/>
      <c r="EVE23" s="7"/>
      <c r="EVF23" s="7"/>
      <c r="EVG23" s="7"/>
      <c r="EVH23" s="7"/>
      <c r="EVI23" s="7"/>
      <c r="EVJ23" s="7"/>
      <c r="EVK23" s="7"/>
      <c r="EVL23" s="7"/>
      <c r="EVM23" s="7"/>
      <c r="EVN23" s="7"/>
      <c r="EVO23" s="7"/>
      <c r="EVP23" s="7"/>
      <c r="EVQ23" s="7"/>
      <c r="EVR23" s="7"/>
      <c r="EVS23" s="7"/>
      <c r="EVT23" s="7"/>
      <c r="EVU23" s="7"/>
      <c r="EVV23" s="7"/>
      <c r="EVW23" s="7"/>
      <c r="EVX23" s="7"/>
      <c r="EVY23" s="7"/>
      <c r="EVZ23" s="7"/>
      <c r="EWA23" s="7"/>
      <c r="EWB23" s="7"/>
      <c r="EWC23" s="7"/>
      <c r="EWD23" s="7"/>
      <c r="EWE23" s="7"/>
      <c r="EWF23" s="7"/>
      <c r="EWG23" s="7"/>
      <c r="EWH23" s="7"/>
      <c r="EWI23" s="7"/>
      <c r="EWJ23" s="7"/>
      <c r="EWK23" s="7"/>
      <c r="EWL23" s="7"/>
      <c r="EWM23" s="7"/>
      <c r="EWN23" s="7"/>
      <c r="EWO23" s="7"/>
      <c r="EWP23" s="7"/>
      <c r="EWQ23" s="7"/>
      <c r="EWR23" s="7"/>
      <c r="EWS23" s="7"/>
      <c r="EWT23" s="7"/>
      <c r="EWU23" s="7"/>
      <c r="EWV23" s="7"/>
      <c r="EWW23" s="7"/>
      <c r="EWX23" s="7"/>
      <c r="EWY23" s="7"/>
      <c r="EWZ23" s="7"/>
      <c r="EXA23" s="7"/>
      <c r="EXB23" s="7"/>
      <c r="EXC23" s="7"/>
      <c r="EXD23" s="7"/>
      <c r="EXE23" s="7"/>
      <c r="EXF23" s="7"/>
      <c r="EXG23" s="7"/>
      <c r="EXH23" s="7"/>
      <c r="EXI23" s="7"/>
      <c r="EXJ23" s="7"/>
      <c r="EXK23" s="7"/>
      <c r="EXL23" s="7"/>
      <c r="EXM23" s="7"/>
      <c r="EXN23" s="7"/>
      <c r="EXO23" s="7"/>
      <c r="EXP23" s="7"/>
      <c r="EXQ23" s="7"/>
      <c r="EXR23" s="7"/>
      <c r="EXS23" s="7"/>
      <c r="EXT23" s="7"/>
      <c r="EXU23" s="7"/>
      <c r="EXV23" s="7"/>
      <c r="EXW23" s="7"/>
      <c r="EXX23" s="7"/>
      <c r="EXY23" s="7"/>
      <c r="EXZ23" s="7"/>
      <c r="EYA23" s="7"/>
      <c r="EYB23" s="7"/>
      <c r="EYC23" s="7"/>
      <c r="EYD23" s="7"/>
      <c r="EYE23" s="7"/>
      <c r="EYF23" s="7"/>
      <c r="EYG23" s="7"/>
      <c r="EYH23" s="7"/>
      <c r="EYI23" s="7"/>
      <c r="EYJ23" s="7"/>
      <c r="EYK23" s="7"/>
      <c r="EYL23" s="7"/>
      <c r="EYM23" s="7"/>
      <c r="EYN23" s="7"/>
      <c r="EYO23" s="7"/>
      <c r="EYP23" s="7"/>
      <c r="EYQ23" s="7"/>
      <c r="EYR23" s="7"/>
      <c r="EYS23" s="7"/>
      <c r="EYT23" s="7"/>
      <c r="EYU23" s="7"/>
      <c r="EYV23" s="7"/>
      <c r="EYW23" s="7"/>
      <c r="EYX23" s="7"/>
      <c r="EYY23" s="7"/>
      <c r="EYZ23" s="7"/>
      <c r="EZA23" s="7"/>
      <c r="EZB23" s="7"/>
      <c r="EZC23" s="7"/>
      <c r="EZD23" s="7"/>
      <c r="EZE23" s="7"/>
      <c r="EZF23" s="7"/>
      <c r="EZG23" s="7"/>
      <c r="EZH23" s="7"/>
      <c r="EZI23" s="7"/>
      <c r="EZJ23" s="7"/>
      <c r="EZK23" s="7"/>
      <c r="EZL23" s="7"/>
      <c r="EZM23" s="7"/>
      <c r="EZN23" s="7"/>
      <c r="EZO23" s="7"/>
      <c r="EZP23" s="7"/>
      <c r="EZQ23" s="7"/>
      <c r="EZR23" s="7"/>
      <c r="EZS23" s="7"/>
      <c r="EZT23" s="7"/>
      <c r="EZU23" s="7"/>
      <c r="EZV23" s="7"/>
      <c r="EZW23" s="7"/>
      <c r="EZX23" s="7"/>
      <c r="EZY23" s="7"/>
      <c r="EZZ23" s="7"/>
      <c r="FAA23" s="7"/>
      <c r="FAB23" s="7"/>
      <c r="FAC23" s="7"/>
      <c r="FAD23" s="7"/>
      <c r="FAE23" s="7"/>
      <c r="FAF23" s="7"/>
      <c r="FAG23" s="7"/>
      <c r="FAH23" s="7"/>
      <c r="FAI23" s="7"/>
      <c r="FAJ23" s="7"/>
      <c r="FAK23" s="7"/>
      <c r="FAL23" s="7"/>
      <c r="FAM23" s="7"/>
      <c r="FAN23" s="7"/>
      <c r="FAO23" s="7"/>
      <c r="FAP23" s="7"/>
      <c r="FAQ23" s="7"/>
      <c r="FAR23" s="7"/>
      <c r="FAS23" s="7"/>
      <c r="FAT23" s="7"/>
      <c r="FAU23" s="7"/>
      <c r="FAV23" s="7"/>
      <c r="FAW23" s="7"/>
      <c r="FAX23" s="7"/>
      <c r="FAY23" s="7"/>
      <c r="FAZ23" s="7"/>
      <c r="FBA23" s="7"/>
      <c r="FBB23" s="7"/>
      <c r="FBC23" s="7"/>
      <c r="FBD23" s="7"/>
      <c r="FBE23" s="7"/>
      <c r="FBF23" s="7"/>
      <c r="FBG23" s="7"/>
      <c r="FBH23" s="7"/>
      <c r="FBI23" s="7"/>
      <c r="FBJ23" s="7"/>
      <c r="FBK23" s="7"/>
      <c r="FBL23" s="7"/>
      <c r="FBM23" s="7"/>
      <c r="FBN23" s="7"/>
      <c r="FBO23" s="7"/>
      <c r="FBP23" s="7"/>
      <c r="FBQ23" s="7"/>
      <c r="FBR23" s="7"/>
      <c r="FBS23" s="7"/>
      <c r="FBT23" s="7"/>
      <c r="FBU23" s="7"/>
      <c r="FBV23" s="7"/>
      <c r="FBW23" s="7"/>
      <c r="FBX23" s="7"/>
      <c r="FBY23" s="7"/>
      <c r="FBZ23" s="7"/>
      <c r="FCA23" s="7"/>
      <c r="FCB23" s="7"/>
      <c r="FCC23" s="7"/>
      <c r="FCD23" s="7"/>
      <c r="FCE23" s="7"/>
      <c r="FCF23" s="7"/>
      <c r="FCG23" s="7"/>
      <c r="FCH23" s="7"/>
      <c r="FCI23" s="7"/>
      <c r="FCJ23" s="7"/>
      <c r="FCK23" s="7"/>
      <c r="FCL23" s="7"/>
      <c r="FCM23" s="7"/>
      <c r="FCN23" s="7"/>
      <c r="FCO23" s="7"/>
      <c r="FCP23" s="7"/>
      <c r="FCQ23" s="7"/>
      <c r="FCR23" s="7"/>
      <c r="FCS23" s="7"/>
      <c r="FCT23" s="7"/>
      <c r="FCU23" s="7"/>
      <c r="FCV23" s="7"/>
      <c r="FCW23" s="7"/>
      <c r="FCX23" s="7"/>
      <c r="FCY23" s="7"/>
      <c r="FCZ23" s="7"/>
      <c r="FDA23" s="7"/>
      <c r="FDB23" s="7"/>
      <c r="FDC23" s="7"/>
      <c r="FDD23" s="7"/>
      <c r="FDE23" s="7"/>
      <c r="FDF23" s="7"/>
      <c r="FDG23" s="7"/>
      <c r="FDH23" s="7"/>
      <c r="FDI23" s="7"/>
      <c r="FDJ23" s="7"/>
      <c r="FDK23" s="7"/>
      <c r="FDL23" s="7"/>
      <c r="FDM23" s="7"/>
      <c r="FDN23" s="7"/>
      <c r="FDO23" s="7"/>
      <c r="FDP23" s="7"/>
      <c r="FDQ23" s="7"/>
      <c r="FDR23" s="7"/>
      <c r="FDS23" s="7"/>
      <c r="FDT23" s="7"/>
      <c r="FDU23" s="7"/>
      <c r="FDV23" s="7"/>
      <c r="FDW23" s="7"/>
      <c r="FDX23" s="7"/>
      <c r="FDY23" s="7"/>
      <c r="FDZ23" s="7"/>
      <c r="FEA23" s="7"/>
      <c r="FEB23" s="7"/>
      <c r="FEC23" s="7"/>
      <c r="FED23" s="7"/>
      <c r="FEE23" s="7"/>
      <c r="FEF23" s="7"/>
      <c r="FEG23" s="7"/>
      <c r="FEH23" s="7"/>
      <c r="FEI23" s="7"/>
      <c r="FEJ23" s="7"/>
      <c r="FEK23" s="7"/>
      <c r="FEL23" s="7"/>
      <c r="FEM23" s="7"/>
      <c r="FEN23" s="7"/>
      <c r="FEO23" s="7"/>
      <c r="FEP23" s="7"/>
      <c r="FEQ23" s="7"/>
      <c r="FER23" s="7"/>
      <c r="FES23" s="7"/>
      <c r="FET23" s="7"/>
      <c r="FEU23" s="7"/>
      <c r="FEV23" s="7"/>
      <c r="FEW23" s="7"/>
      <c r="FEX23" s="7"/>
      <c r="FEY23" s="7"/>
      <c r="FEZ23" s="7"/>
      <c r="FFA23" s="7"/>
      <c r="FFB23" s="7"/>
      <c r="FFC23" s="7"/>
      <c r="FFD23" s="7"/>
      <c r="FFE23" s="7"/>
      <c r="FFF23" s="7"/>
      <c r="FFG23" s="7"/>
      <c r="FFH23" s="7"/>
      <c r="FFI23" s="7"/>
      <c r="FFJ23" s="7"/>
      <c r="FFK23" s="7"/>
      <c r="FFL23" s="7"/>
      <c r="FFM23" s="7"/>
      <c r="FFN23" s="7"/>
      <c r="FFO23" s="7"/>
      <c r="FFP23" s="7"/>
      <c r="FFQ23" s="7"/>
      <c r="FFR23" s="7"/>
      <c r="FFS23" s="7"/>
      <c r="FFT23" s="7"/>
      <c r="FFU23" s="7"/>
      <c r="FFV23" s="7"/>
      <c r="FFW23" s="7"/>
      <c r="FFX23" s="7"/>
      <c r="FFY23" s="7"/>
      <c r="FFZ23" s="7"/>
      <c r="FGA23" s="7"/>
      <c r="FGB23" s="7"/>
      <c r="FGC23" s="7"/>
      <c r="FGD23" s="7"/>
      <c r="FGE23" s="7"/>
      <c r="FGF23" s="7"/>
      <c r="FGG23" s="7"/>
      <c r="FGH23" s="7"/>
      <c r="FGI23" s="7"/>
      <c r="FGJ23" s="7"/>
      <c r="FGK23" s="7"/>
      <c r="FGL23" s="7"/>
      <c r="FGM23" s="7"/>
      <c r="FGN23" s="7"/>
      <c r="FGO23" s="7"/>
      <c r="FGP23" s="7"/>
      <c r="FGQ23" s="7"/>
      <c r="FGR23" s="7"/>
      <c r="FGS23" s="7"/>
      <c r="FGT23" s="7"/>
      <c r="FGU23" s="7"/>
      <c r="FGV23" s="7"/>
      <c r="FGW23" s="7"/>
      <c r="FGX23" s="7"/>
      <c r="FGY23" s="7"/>
      <c r="FGZ23" s="7"/>
      <c r="FHA23" s="7"/>
      <c r="FHB23" s="7"/>
      <c r="FHC23" s="7"/>
      <c r="FHD23" s="7"/>
      <c r="FHE23" s="7"/>
      <c r="FHF23" s="7"/>
      <c r="FHG23" s="7"/>
      <c r="FHH23" s="7"/>
      <c r="FHI23" s="7"/>
      <c r="FHJ23" s="7"/>
      <c r="FHK23" s="7"/>
      <c r="FHL23" s="7"/>
      <c r="FHM23" s="7"/>
      <c r="FHN23" s="7"/>
      <c r="FHO23" s="7"/>
      <c r="FHP23" s="7"/>
      <c r="FHQ23" s="7"/>
      <c r="FHR23" s="7"/>
      <c r="FHS23" s="7"/>
      <c r="FHT23" s="7"/>
      <c r="FHU23" s="7"/>
      <c r="FHV23" s="7"/>
      <c r="FHW23" s="7"/>
      <c r="FHX23" s="7"/>
      <c r="FHY23" s="7"/>
      <c r="FHZ23" s="7"/>
      <c r="FIA23" s="7"/>
      <c r="FIB23" s="7"/>
      <c r="FIC23" s="7"/>
      <c r="FID23" s="7"/>
      <c r="FIE23" s="7"/>
      <c r="FIF23" s="7"/>
      <c r="FIG23" s="7"/>
      <c r="FIH23" s="7"/>
      <c r="FII23" s="7"/>
      <c r="FIJ23" s="7"/>
      <c r="FIK23" s="7"/>
      <c r="FIL23" s="7"/>
      <c r="FIM23" s="7"/>
      <c r="FIN23" s="7"/>
      <c r="FIO23" s="7"/>
      <c r="FIP23" s="7"/>
      <c r="FIQ23" s="7"/>
      <c r="FIR23" s="7"/>
      <c r="FIS23" s="7"/>
      <c r="FIT23" s="7"/>
      <c r="FIU23" s="7"/>
      <c r="FIV23" s="7"/>
      <c r="FIW23" s="7"/>
      <c r="FIX23" s="7"/>
      <c r="FIY23" s="7"/>
      <c r="FIZ23" s="7"/>
      <c r="FJA23" s="7"/>
      <c r="FJB23" s="7"/>
      <c r="FJC23" s="7"/>
      <c r="FJD23" s="7"/>
      <c r="FJE23" s="7"/>
      <c r="FJF23" s="7"/>
      <c r="FJG23" s="7"/>
      <c r="FJH23" s="7"/>
      <c r="FJI23" s="7"/>
      <c r="FJJ23" s="7"/>
      <c r="FJK23" s="7"/>
      <c r="FJL23" s="7"/>
      <c r="FJM23" s="7"/>
      <c r="FJN23" s="7"/>
      <c r="FJO23" s="7"/>
      <c r="FJP23" s="7"/>
      <c r="FJQ23" s="7"/>
      <c r="FJR23" s="7"/>
      <c r="FJS23" s="7"/>
      <c r="FJT23" s="7"/>
      <c r="FJU23" s="7"/>
      <c r="FJV23" s="7"/>
      <c r="FJW23" s="7"/>
      <c r="FJX23" s="7"/>
      <c r="FJY23" s="7"/>
      <c r="FJZ23" s="7"/>
      <c r="FKA23" s="7"/>
      <c r="FKB23" s="7"/>
      <c r="FKC23" s="7"/>
      <c r="FKD23" s="7"/>
      <c r="FKE23" s="7"/>
      <c r="FKF23" s="7"/>
      <c r="FKG23" s="7"/>
      <c r="FKH23" s="7"/>
      <c r="FKI23" s="7"/>
      <c r="FKJ23" s="7"/>
      <c r="FKK23" s="7"/>
      <c r="FKL23" s="7"/>
      <c r="FKM23" s="7"/>
      <c r="FKN23" s="7"/>
      <c r="FKO23" s="7"/>
      <c r="FKP23" s="7"/>
      <c r="FKQ23" s="7"/>
      <c r="FKR23" s="7"/>
      <c r="FKS23" s="7"/>
      <c r="FKT23" s="7"/>
      <c r="FKU23" s="7"/>
      <c r="FKV23" s="7"/>
      <c r="FKW23" s="7"/>
      <c r="FKX23" s="7"/>
      <c r="FKY23" s="7"/>
      <c r="FKZ23" s="7"/>
      <c r="FLA23" s="7"/>
      <c r="FLB23" s="7"/>
      <c r="FLC23" s="7"/>
      <c r="FLD23" s="7"/>
      <c r="FLE23" s="7"/>
      <c r="FLF23" s="7"/>
      <c r="FLG23" s="7"/>
      <c r="FLH23" s="7"/>
      <c r="FLI23" s="7"/>
      <c r="FLJ23" s="7"/>
      <c r="FLK23" s="7"/>
      <c r="FLL23" s="7"/>
      <c r="FLM23" s="7"/>
      <c r="FLN23" s="7"/>
      <c r="FLO23" s="7"/>
      <c r="FLP23" s="7"/>
      <c r="FLQ23" s="7"/>
      <c r="FLR23" s="7"/>
      <c r="FLS23" s="7"/>
      <c r="FLT23" s="7"/>
      <c r="FLU23" s="7"/>
      <c r="FLV23" s="7"/>
      <c r="FLW23" s="7"/>
      <c r="FLX23" s="7"/>
      <c r="FLY23" s="7"/>
      <c r="FLZ23" s="7"/>
      <c r="FMA23" s="7"/>
      <c r="FMB23" s="7"/>
      <c r="FMC23" s="7"/>
      <c r="FMD23" s="7"/>
      <c r="FME23" s="7"/>
      <c r="FMF23" s="7"/>
      <c r="FMG23" s="7"/>
      <c r="FMH23" s="7"/>
      <c r="FMI23" s="7"/>
      <c r="FMJ23" s="7"/>
      <c r="FMK23" s="7"/>
      <c r="FML23" s="7"/>
      <c r="FMM23" s="7"/>
      <c r="FMN23" s="7"/>
      <c r="FMO23" s="7"/>
      <c r="FMP23" s="7"/>
      <c r="FMQ23" s="7"/>
      <c r="FMR23" s="7"/>
      <c r="FMS23" s="7"/>
      <c r="FMT23" s="7"/>
      <c r="FMU23" s="7"/>
      <c r="FMV23" s="7"/>
      <c r="FMW23" s="7"/>
      <c r="FMX23" s="7"/>
      <c r="FMY23" s="7"/>
      <c r="FMZ23" s="7"/>
      <c r="FNA23" s="7"/>
      <c r="FNB23" s="7"/>
      <c r="FNC23" s="7"/>
      <c r="FND23" s="7"/>
      <c r="FNE23" s="7"/>
      <c r="FNF23" s="7"/>
      <c r="FNG23" s="7"/>
      <c r="FNH23" s="7"/>
      <c r="FNI23" s="7"/>
      <c r="FNJ23" s="7"/>
      <c r="FNK23" s="7"/>
      <c r="FNL23" s="7"/>
      <c r="FNM23" s="7"/>
      <c r="FNN23" s="7"/>
      <c r="FNO23" s="7"/>
      <c r="FNP23" s="7"/>
      <c r="FNQ23" s="7"/>
      <c r="FNR23" s="7"/>
      <c r="FNS23" s="7"/>
      <c r="FNT23" s="7"/>
      <c r="FNU23" s="7"/>
      <c r="FNV23" s="7"/>
      <c r="FNW23" s="7"/>
      <c r="FNX23" s="7"/>
      <c r="FNY23" s="7"/>
      <c r="FNZ23" s="7"/>
      <c r="FOA23" s="7"/>
      <c r="FOB23" s="7"/>
      <c r="FOC23" s="7"/>
      <c r="FOD23" s="7"/>
      <c r="FOE23" s="7"/>
      <c r="FOF23" s="7"/>
      <c r="FOG23" s="7"/>
      <c r="FOH23" s="7"/>
      <c r="FOI23" s="7"/>
      <c r="FOJ23" s="7"/>
      <c r="FOK23" s="7"/>
      <c r="FOL23" s="7"/>
      <c r="FOM23" s="7"/>
      <c r="FON23" s="7"/>
      <c r="FOO23" s="7"/>
      <c r="FOP23" s="7"/>
      <c r="FOQ23" s="7"/>
      <c r="FOR23" s="7"/>
      <c r="FOS23" s="7"/>
      <c r="FOT23" s="7"/>
      <c r="FOU23" s="7"/>
      <c r="FOV23" s="7"/>
      <c r="FOW23" s="7"/>
      <c r="FOX23" s="7"/>
      <c r="FOY23" s="7"/>
      <c r="FOZ23" s="7"/>
      <c r="FPA23" s="7"/>
      <c r="FPB23" s="7"/>
      <c r="FPC23" s="7"/>
      <c r="FPD23" s="7"/>
      <c r="FPE23" s="7"/>
      <c r="FPF23" s="7"/>
      <c r="FPG23" s="7"/>
      <c r="FPH23" s="7"/>
      <c r="FPI23" s="7"/>
      <c r="FPJ23" s="7"/>
      <c r="FPK23" s="7"/>
      <c r="FPL23" s="7"/>
      <c r="FPM23" s="7"/>
      <c r="FPN23" s="7"/>
      <c r="FPO23" s="7"/>
      <c r="FPP23" s="7"/>
      <c r="FPQ23" s="7"/>
      <c r="FPR23" s="7"/>
      <c r="FPS23" s="7"/>
      <c r="FPT23" s="7"/>
      <c r="FPU23" s="7"/>
      <c r="FPV23" s="7"/>
      <c r="FPW23" s="7"/>
      <c r="FPX23" s="7"/>
      <c r="FPY23" s="7"/>
      <c r="FPZ23" s="7"/>
      <c r="FQA23" s="7"/>
      <c r="FQB23" s="7"/>
      <c r="FQC23" s="7"/>
      <c r="FQD23" s="7"/>
      <c r="FQE23" s="7"/>
      <c r="FQF23" s="7"/>
      <c r="FQG23" s="7"/>
      <c r="FQH23" s="7"/>
      <c r="FQI23" s="7"/>
      <c r="FQJ23" s="7"/>
      <c r="FQK23" s="7"/>
      <c r="FQL23" s="7"/>
      <c r="FQM23" s="7"/>
      <c r="FQN23" s="7"/>
      <c r="FQO23" s="7"/>
      <c r="FQP23" s="7"/>
      <c r="FQQ23" s="7"/>
      <c r="FQR23" s="7"/>
      <c r="FQS23" s="7"/>
      <c r="FQT23" s="7"/>
      <c r="FQU23" s="7"/>
      <c r="FQV23" s="7"/>
      <c r="FQW23" s="7"/>
      <c r="FQX23" s="7"/>
      <c r="FQY23" s="7"/>
      <c r="FQZ23" s="7"/>
      <c r="FRA23" s="7"/>
      <c r="FRB23" s="7"/>
      <c r="FRC23" s="7"/>
      <c r="FRD23" s="7"/>
      <c r="FRE23" s="7"/>
      <c r="FRF23" s="7"/>
      <c r="FRG23" s="7"/>
      <c r="FRH23" s="7"/>
      <c r="FRI23" s="7"/>
      <c r="FRJ23" s="7"/>
      <c r="FRK23" s="7"/>
      <c r="FRL23" s="7"/>
      <c r="FRM23" s="7"/>
      <c r="FRN23" s="7"/>
      <c r="FRO23" s="7"/>
      <c r="FRP23" s="7"/>
      <c r="FRQ23" s="7"/>
      <c r="FRR23" s="7"/>
      <c r="FRS23" s="7"/>
      <c r="FRT23" s="7"/>
      <c r="FRU23" s="7"/>
      <c r="FRV23" s="7"/>
      <c r="FRW23" s="7"/>
      <c r="FRX23" s="7"/>
      <c r="FRY23" s="7"/>
      <c r="FRZ23" s="7"/>
      <c r="FSA23" s="7"/>
      <c r="FSB23" s="7"/>
      <c r="FSC23" s="7"/>
      <c r="FSD23" s="7"/>
      <c r="FSE23" s="7"/>
      <c r="FSF23" s="7"/>
      <c r="FSG23" s="7"/>
      <c r="FSH23" s="7"/>
      <c r="FSI23" s="7"/>
      <c r="FSJ23" s="7"/>
      <c r="FSK23" s="7"/>
      <c r="FSL23" s="7"/>
      <c r="FSM23" s="7"/>
      <c r="FSN23" s="7"/>
      <c r="FSO23" s="7"/>
      <c r="FSP23" s="7"/>
      <c r="FSQ23" s="7"/>
      <c r="FSR23" s="7"/>
      <c r="FSS23" s="7"/>
      <c r="FST23" s="7"/>
      <c r="FSU23" s="7"/>
      <c r="FSV23" s="7"/>
      <c r="FSW23" s="7"/>
      <c r="FSX23" s="7"/>
      <c r="FSY23" s="7"/>
      <c r="FSZ23" s="7"/>
      <c r="FTA23" s="7"/>
      <c r="FTB23" s="7"/>
      <c r="FTC23" s="7"/>
      <c r="FTD23" s="7"/>
      <c r="FTE23" s="7"/>
      <c r="FTF23" s="7"/>
      <c r="FTG23" s="7"/>
      <c r="FTH23" s="7"/>
      <c r="FTI23" s="7"/>
      <c r="FTJ23" s="7"/>
      <c r="FTK23" s="7"/>
      <c r="FTL23" s="7"/>
      <c r="FTM23" s="7"/>
      <c r="FTN23" s="7"/>
      <c r="FTO23" s="7"/>
      <c r="FTP23" s="7"/>
      <c r="FTQ23" s="7"/>
      <c r="FTR23" s="7"/>
      <c r="FTS23" s="7"/>
      <c r="FTT23" s="7"/>
      <c r="FTU23" s="7"/>
      <c r="FTV23" s="7"/>
      <c r="FTW23" s="7"/>
      <c r="FTX23" s="7"/>
      <c r="FTY23" s="7"/>
      <c r="FTZ23" s="7"/>
      <c r="FUA23" s="7"/>
      <c r="FUB23" s="7"/>
      <c r="FUC23" s="7"/>
      <c r="FUD23" s="7"/>
      <c r="FUE23" s="7"/>
      <c r="FUF23" s="7"/>
      <c r="FUG23" s="7"/>
      <c r="FUH23" s="7"/>
      <c r="FUI23" s="7"/>
      <c r="FUJ23" s="7"/>
      <c r="FUK23" s="7"/>
      <c r="FUL23" s="7"/>
      <c r="FUM23" s="7"/>
      <c r="FUN23" s="7"/>
      <c r="FUO23" s="7"/>
      <c r="FUP23" s="7"/>
      <c r="FUQ23" s="7"/>
      <c r="FUR23" s="7"/>
      <c r="FUS23" s="7"/>
      <c r="FUT23" s="7"/>
      <c r="FUU23" s="7"/>
      <c r="FUV23" s="7"/>
      <c r="FUW23" s="7"/>
      <c r="FUX23" s="7"/>
      <c r="FUY23" s="7"/>
      <c r="FUZ23" s="7"/>
      <c r="FVA23" s="7"/>
      <c r="FVB23" s="7"/>
      <c r="FVC23" s="7"/>
      <c r="FVD23" s="7"/>
      <c r="FVE23" s="7"/>
      <c r="FVF23" s="7"/>
      <c r="FVG23" s="7"/>
      <c r="FVH23" s="7"/>
      <c r="FVI23" s="7"/>
      <c r="FVJ23" s="7"/>
      <c r="FVK23" s="7"/>
      <c r="FVL23" s="7"/>
      <c r="FVM23" s="7"/>
      <c r="FVN23" s="7"/>
      <c r="FVO23" s="7"/>
      <c r="FVP23" s="7"/>
      <c r="FVQ23" s="7"/>
      <c r="FVR23" s="7"/>
      <c r="FVS23" s="7"/>
      <c r="FVT23" s="7"/>
      <c r="FVU23" s="7"/>
      <c r="FVV23" s="7"/>
      <c r="FVW23" s="7"/>
      <c r="FVX23" s="7"/>
      <c r="FVY23" s="7"/>
      <c r="FVZ23" s="7"/>
      <c r="FWA23" s="7"/>
      <c r="FWB23" s="7"/>
      <c r="FWC23" s="7"/>
      <c r="FWD23" s="7"/>
      <c r="FWE23" s="7"/>
      <c r="FWF23" s="7"/>
      <c r="FWG23" s="7"/>
      <c r="FWH23" s="7"/>
      <c r="FWI23" s="7"/>
      <c r="FWJ23" s="7"/>
      <c r="FWK23" s="7"/>
      <c r="FWL23" s="7"/>
      <c r="FWM23" s="7"/>
      <c r="FWN23" s="7"/>
      <c r="FWO23" s="7"/>
      <c r="FWP23" s="7"/>
      <c r="FWQ23" s="7"/>
      <c r="FWR23" s="7"/>
      <c r="FWS23" s="7"/>
      <c r="FWT23" s="7"/>
      <c r="FWU23" s="7"/>
      <c r="FWV23" s="7"/>
      <c r="FWW23" s="7"/>
      <c r="FWX23" s="7"/>
      <c r="FWY23" s="7"/>
      <c r="FWZ23" s="7"/>
      <c r="FXA23" s="7"/>
      <c r="FXB23" s="7"/>
      <c r="FXC23" s="7"/>
      <c r="FXD23" s="7"/>
      <c r="FXE23" s="7"/>
      <c r="FXF23" s="7"/>
      <c r="FXG23" s="7"/>
      <c r="FXH23" s="7"/>
      <c r="FXI23" s="7"/>
      <c r="FXJ23" s="7"/>
      <c r="FXK23" s="7"/>
      <c r="FXL23" s="7"/>
      <c r="FXM23" s="7"/>
      <c r="FXN23" s="7"/>
      <c r="FXO23" s="7"/>
      <c r="FXP23" s="7"/>
      <c r="FXQ23" s="7"/>
      <c r="FXR23" s="7"/>
      <c r="FXS23" s="7"/>
      <c r="FXT23" s="7"/>
      <c r="FXU23" s="7"/>
      <c r="FXV23" s="7"/>
      <c r="FXW23" s="7"/>
      <c r="FXX23" s="7"/>
      <c r="FXY23" s="7"/>
      <c r="FXZ23" s="7"/>
      <c r="FYA23" s="7"/>
      <c r="FYB23" s="7"/>
      <c r="FYC23" s="7"/>
      <c r="FYD23" s="7"/>
      <c r="FYE23" s="7"/>
      <c r="FYF23" s="7"/>
      <c r="FYG23" s="7"/>
      <c r="FYH23" s="7"/>
      <c r="FYI23" s="7"/>
      <c r="FYJ23" s="7"/>
      <c r="FYK23" s="7"/>
      <c r="FYL23" s="7"/>
      <c r="FYM23" s="7"/>
      <c r="FYN23" s="7"/>
      <c r="FYO23" s="7"/>
      <c r="FYP23" s="7"/>
      <c r="FYQ23" s="7"/>
      <c r="FYR23" s="7"/>
      <c r="FYS23" s="7"/>
      <c r="FYT23" s="7"/>
      <c r="FYU23" s="7"/>
      <c r="FYV23" s="7"/>
      <c r="FYW23" s="7"/>
      <c r="FYX23" s="7"/>
      <c r="FYY23" s="7"/>
      <c r="FYZ23" s="7"/>
      <c r="FZA23" s="7"/>
      <c r="FZB23" s="7"/>
      <c r="FZC23" s="7"/>
      <c r="FZD23" s="7"/>
      <c r="FZE23" s="7"/>
      <c r="FZF23" s="7"/>
      <c r="FZG23" s="7"/>
      <c r="FZH23" s="7"/>
      <c r="FZI23" s="7"/>
      <c r="FZJ23" s="7"/>
      <c r="FZK23" s="7"/>
      <c r="FZL23" s="7"/>
      <c r="FZM23" s="7"/>
      <c r="FZN23" s="7"/>
      <c r="FZO23" s="7"/>
      <c r="FZP23" s="7"/>
      <c r="FZQ23" s="7"/>
      <c r="FZR23" s="7"/>
      <c r="FZS23" s="7"/>
      <c r="FZT23" s="7"/>
      <c r="FZU23" s="7"/>
      <c r="FZV23" s="7"/>
      <c r="FZW23" s="7"/>
      <c r="FZX23" s="7"/>
      <c r="FZY23" s="7"/>
      <c r="FZZ23" s="7"/>
      <c r="GAA23" s="7"/>
      <c r="GAB23" s="7"/>
      <c r="GAC23" s="7"/>
      <c r="GAD23" s="7"/>
      <c r="GAE23" s="7"/>
      <c r="GAF23" s="7"/>
      <c r="GAG23" s="7"/>
      <c r="GAH23" s="7"/>
      <c r="GAI23" s="7"/>
      <c r="GAJ23" s="7"/>
      <c r="GAK23" s="7"/>
      <c r="GAL23" s="7"/>
      <c r="GAM23" s="7"/>
      <c r="GAN23" s="7"/>
      <c r="GAO23" s="7"/>
      <c r="GAP23" s="7"/>
      <c r="GAQ23" s="7"/>
      <c r="GAR23" s="7"/>
      <c r="GAS23" s="7"/>
      <c r="GAT23" s="7"/>
      <c r="GAU23" s="7"/>
      <c r="GAV23" s="7"/>
      <c r="GAW23" s="7"/>
      <c r="GAX23" s="7"/>
      <c r="GAY23" s="7"/>
      <c r="GAZ23" s="7"/>
      <c r="GBA23" s="7"/>
      <c r="GBB23" s="7"/>
      <c r="GBC23" s="7"/>
      <c r="GBD23" s="7"/>
      <c r="GBE23" s="7"/>
      <c r="GBF23" s="7"/>
      <c r="GBG23" s="7"/>
      <c r="GBH23" s="7"/>
      <c r="GBI23" s="7"/>
      <c r="GBJ23" s="7"/>
      <c r="GBK23" s="7"/>
      <c r="GBL23" s="7"/>
      <c r="GBM23" s="7"/>
      <c r="GBN23" s="7"/>
      <c r="GBO23" s="7"/>
      <c r="GBP23" s="7"/>
      <c r="GBQ23" s="7"/>
      <c r="GBR23" s="7"/>
      <c r="GBS23" s="7"/>
      <c r="GBT23" s="7"/>
      <c r="GBU23" s="7"/>
      <c r="GBV23" s="7"/>
      <c r="GBW23" s="7"/>
      <c r="GBX23" s="7"/>
      <c r="GBY23" s="7"/>
      <c r="GBZ23" s="7"/>
      <c r="GCA23" s="7"/>
      <c r="GCB23" s="7"/>
      <c r="GCC23" s="7"/>
      <c r="GCD23" s="7"/>
      <c r="GCE23" s="7"/>
      <c r="GCF23" s="7"/>
      <c r="GCG23" s="7"/>
      <c r="GCH23" s="7"/>
      <c r="GCI23" s="7"/>
      <c r="GCJ23" s="7"/>
      <c r="GCK23" s="7"/>
      <c r="GCL23" s="7"/>
      <c r="GCM23" s="7"/>
      <c r="GCN23" s="7"/>
      <c r="GCO23" s="7"/>
      <c r="GCP23" s="7"/>
      <c r="GCQ23" s="7"/>
      <c r="GCR23" s="7"/>
      <c r="GCS23" s="7"/>
      <c r="GCT23" s="7"/>
      <c r="GCU23" s="7"/>
      <c r="GCV23" s="7"/>
      <c r="GCW23" s="7"/>
      <c r="GCX23" s="7"/>
      <c r="GCY23" s="7"/>
      <c r="GCZ23" s="7"/>
      <c r="GDA23" s="7"/>
      <c r="GDB23" s="7"/>
      <c r="GDC23" s="7"/>
      <c r="GDD23" s="7"/>
      <c r="GDE23" s="7"/>
      <c r="GDF23" s="7"/>
      <c r="GDG23" s="7"/>
      <c r="GDH23" s="7"/>
      <c r="GDI23" s="7"/>
      <c r="GDJ23" s="7"/>
      <c r="GDK23" s="7"/>
      <c r="GDL23" s="7"/>
      <c r="GDM23" s="7"/>
      <c r="GDN23" s="7"/>
      <c r="GDO23" s="7"/>
      <c r="GDP23" s="7"/>
      <c r="GDQ23" s="7"/>
      <c r="GDR23" s="7"/>
      <c r="GDS23" s="7"/>
      <c r="GDT23" s="7"/>
      <c r="GDU23" s="7"/>
      <c r="GDV23" s="7"/>
      <c r="GDW23" s="7"/>
      <c r="GDX23" s="7"/>
      <c r="GDY23" s="7"/>
      <c r="GDZ23" s="7"/>
      <c r="GEA23" s="7"/>
      <c r="GEB23" s="7"/>
      <c r="GEC23" s="7"/>
      <c r="GED23" s="7"/>
      <c r="GEE23" s="7"/>
      <c r="GEF23" s="7"/>
      <c r="GEG23" s="7"/>
      <c r="GEH23" s="7"/>
      <c r="GEI23" s="7"/>
      <c r="GEJ23" s="7"/>
      <c r="GEK23" s="7"/>
      <c r="GEL23" s="7"/>
      <c r="GEM23" s="7"/>
      <c r="GEN23" s="7"/>
      <c r="GEO23" s="7"/>
      <c r="GEP23" s="7"/>
      <c r="GEQ23" s="7"/>
      <c r="GER23" s="7"/>
      <c r="GES23" s="7"/>
      <c r="GET23" s="7"/>
      <c r="GEU23" s="7"/>
      <c r="GEV23" s="7"/>
      <c r="GEW23" s="7"/>
      <c r="GEX23" s="7"/>
      <c r="GEY23" s="7"/>
      <c r="GEZ23" s="7"/>
      <c r="GFA23" s="7"/>
      <c r="GFB23" s="7"/>
      <c r="GFC23" s="7"/>
      <c r="GFD23" s="7"/>
      <c r="GFE23" s="7"/>
      <c r="GFF23" s="7"/>
      <c r="GFG23" s="7"/>
      <c r="GFH23" s="7"/>
      <c r="GFI23" s="7"/>
      <c r="GFJ23" s="7"/>
      <c r="GFK23" s="7"/>
      <c r="GFL23" s="7"/>
      <c r="GFM23" s="7"/>
      <c r="GFN23" s="7"/>
      <c r="GFO23" s="7"/>
      <c r="GFP23" s="7"/>
      <c r="GFQ23" s="7"/>
      <c r="GFR23" s="7"/>
      <c r="GFS23" s="7"/>
      <c r="GFT23" s="7"/>
      <c r="GFU23" s="7"/>
      <c r="GFV23" s="7"/>
      <c r="GFW23" s="7"/>
      <c r="GFX23" s="7"/>
      <c r="GFY23" s="7"/>
      <c r="GFZ23" s="7"/>
      <c r="GGA23" s="7"/>
      <c r="GGB23" s="7"/>
      <c r="GGC23" s="7"/>
      <c r="GGD23" s="7"/>
      <c r="GGE23" s="7"/>
      <c r="GGF23" s="7"/>
      <c r="GGG23" s="7"/>
      <c r="GGH23" s="7"/>
      <c r="GGI23" s="7"/>
      <c r="GGJ23" s="7"/>
      <c r="GGK23" s="7"/>
      <c r="GGL23" s="7"/>
      <c r="GGM23" s="7"/>
      <c r="GGN23" s="7"/>
      <c r="GGO23" s="7"/>
      <c r="GGP23" s="7"/>
      <c r="GGQ23" s="7"/>
      <c r="GGR23" s="7"/>
      <c r="GGS23" s="7"/>
      <c r="GGT23" s="7"/>
      <c r="GGU23" s="7"/>
      <c r="GGV23" s="7"/>
      <c r="GGW23" s="7"/>
      <c r="GGX23" s="7"/>
      <c r="GGY23" s="7"/>
      <c r="GGZ23" s="7"/>
      <c r="GHA23" s="7"/>
      <c r="GHB23" s="7"/>
      <c r="GHC23" s="7"/>
      <c r="GHD23" s="7"/>
      <c r="GHE23" s="7"/>
      <c r="GHF23" s="7"/>
      <c r="GHG23" s="7"/>
      <c r="GHH23" s="7"/>
      <c r="GHI23" s="7"/>
      <c r="GHJ23" s="7"/>
      <c r="GHK23" s="7"/>
      <c r="GHL23" s="7"/>
      <c r="GHM23" s="7"/>
      <c r="GHN23" s="7"/>
      <c r="GHO23" s="7"/>
      <c r="GHP23" s="7"/>
      <c r="GHQ23" s="7"/>
      <c r="GHR23" s="7"/>
      <c r="GHS23" s="7"/>
      <c r="GHT23" s="7"/>
      <c r="GHU23" s="7"/>
      <c r="GHV23" s="7"/>
      <c r="GHW23" s="7"/>
      <c r="GHX23" s="7"/>
      <c r="GHY23" s="7"/>
      <c r="GHZ23" s="7"/>
      <c r="GIA23" s="7"/>
      <c r="GIB23" s="7"/>
      <c r="GIC23" s="7"/>
      <c r="GID23" s="7"/>
      <c r="GIE23" s="7"/>
      <c r="GIF23" s="7"/>
      <c r="GIG23" s="7"/>
      <c r="GIH23" s="7"/>
      <c r="GII23" s="7"/>
      <c r="GIJ23" s="7"/>
      <c r="GIK23" s="7"/>
      <c r="GIL23" s="7"/>
      <c r="GIM23" s="7"/>
      <c r="GIN23" s="7"/>
      <c r="GIO23" s="7"/>
      <c r="GIP23" s="7"/>
      <c r="GIQ23" s="7"/>
      <c r="GIR23" s="7"/>
      <c r="GIS23" s="7"/>
      <c r="GIT23" s="7"/>
      <c r="GIU23" s="7"/>
      <c r="GIV23" s="7"/>
      <c r="GIW23" s="7"/>
      <c r="GIX23" s="7"/>
      <c r="GIY23" s="7"/>
      <c r="GIZ23" s="7"/>
      <c r="GJA23" s="7"/>
      <c r="GJB23" s="7"/>
      <c r="GJC23" s="7"/>
      <c r="GJD23" s="7"/>
      <c r="GJE23" s="7"/>
      <c r="GJF23" s="7"/>
      <c r="GJG23" s="7"/>
      <c r="GJH23" s="7"/>
      <c r="GJI23" s="7"/>
      <c r="GJJ23" s="7"/>
      <c r="GJK23" s="7"/>
      <c r="GJL23" s="7"/>
      <c r="GJM23" s="7"/>
      <c r="GJN23" s="7"/>
      <c r="GJO23" s="7"/>
      <c r="GJP23" s="7"/>
      <c r="GJQ23" s="7"/>
      <c r="GJR23" s="7"/>
      <c r="GJS23" s="7"/>
      <c r="GJT23" s="7"/>
      <c r="GJU23" s="7"/>
      <c r="GJV23" s="7"/>
      <c r="GJW23" s="7"/>
      <c r="GJX23" s="7"/>
      <c r="GJY23" s="7"/>
      <c r="GJZ23" s="7"/>
      <c r="GKA23" s="7"/>
      <c r="GKB23" s="7"/>
      <c r="GKC23" s="7"/>
      <c r="GKD23" s="7"/>
      <c r="GKE23" s="7"/>
      <c r="GKF23" s="7"/>
      <c r="GKG23" s="7"/>
      <c r="GKH23" s="7"/>
      <c r="GKI23" s="7"/>
      <c r="GKJ23" s="7"/>
      <c r="GKK23" s="7"/>
      <c r="GKL23" s="7"/>
      <c r="GKM23" s="7"/>
      <c r="GKN23" s="7"/>
      <c r="GKO23" s="7"/>
      <c r="GKP23" s="7"/>
      <c r="GKQ23" s="7"/>
      <c r="GKR23" s="7"/>
      <c r="GKS23" s="7"/>
      <c r="GKT23" s="7"/>
      <c r="GKU23" s="7"/>
      <c r="GKV23" s="7"/>
      <c r="GKW23" s="7"/>
      <c r="GKX23" s="7"/>
      <c r="GKY23" s="7"/>
      <c r="GKZ23" s="7"/>
      <c r="GLA23" s="7"/>
      <c r="GLB23" s="7"/>
      <c r="GLC23" s="7"/>
      <c r="GLD23" s="7"/>
      <c r="GLE23" s="7"/>
      <c r="GLF23" s="7"/>
      <c r="GLG23" s="7"/>
      <c r="GLH23" s="7"/>
      <c r="GLI23" s="7"/>
      <c r="GLJ23" s="7"/>
      <c r="GLK23" s="7"/>
      <c r="GLL23" s="7"/>
      <c r="GLM23" s="7"/>
      <c r="GLN23" s="7"/>
      <c r="GLO23" s="7"/>
      <c r="GLP23" s="7"/>
      <c r="GLQ23" s="7"/>
      <c r="GLR23" s="7"/>
      <c r="GLS23" s="7"/>
      <c r="GLT23" s="7"/>
      <c r="GLU23" s="7"/>
      <c r="GLV23" s="7"/>
      <c r="GLW23" s="7"/>
      <c r="GLX23" s="7"/>
      <c r="GLY23" s="7"/>
      <c r="GLZ23" s="7"/>
      <c r="GMA23" s="7"/>
      <c r="GMB23" s="7"/>
      <c r="GMC23" s="7"/>
      <c r="GMD23" s="7"/>
      <c r="GME23" s="7"/>
      <c r="GMF23" s="7"/>
      <c r="GMG23" s="7"/>
      <c r="GMH23" s="7"/>
      <c r="GMI23" s="7"/>
      <c r="GMJ23" s="7"/>
      <c r="GMK23" s="7"/>
      <c r="GML23" s="7"/>
      <c r="GMM23" s="7"/>
      <c r="GMN23" s="7"/>
      <c r="GMO23" s="7"/>
      <c r="GMP23" s="7"/>
      <c r="GMQ23" s="7"/>
      <c r="GMR23" s="7"/>
      <c r="GMS23" s="7"/>
      <c r="GMT23" s="7"/>
      <c r="GMU23" s="7"/>
      <c r="GMV23" s="7"/>
      <c r="GMW23" s="7"/>
      <c r="GMX23" s="7"/>
      <c r="GMY23" s="7"/>
      <c r="GMZ23" s="7"/>
      <c r="GNA23" s="7"/>
      <c r="GNB23" s="7"/>
      <c r="GNC23" s="7"/>
      <c r="GND23" s="7"/>
      <c r="GNE23" s="7"/>
      <c r="GNF23" s="7"/>
      <c r="GNG23" s="7"/>
      <c r="GNH23" s="7"/>
      <c r="GNI23" s="7"/>
      <c r="GNJ23" s="7"/>
      <c r="GNK23" s="7"/>
      <c r="GNL23" s="7"/>
      <c r="GNM23" s="7"/>
      <c r="GNN23" s="7"/>
      <c r="GNO23" s="7"/>
      <c r="GNP23" s="7"/>
      <c r="GNQ23" s="7"/>
      <c r="GNR23" s="7"/>
      <c r="GNS23" s="7"/>
      <c r="GNT23" s="7"/>
      <c r="GNU23" s="7"/>
      <c r="GNV23" s="7"/>
      <c r="GNW23" s="7"/>
      <c r="GNX23" s="7"/>
      <c r="GNY23" s="7"/>
      <c r="GNZ23" s="7"/>
      <c r="GOA23" s="7"/>
      <c r="GOB23" s="7"/>
      <c r="GOC23" s="7"/>
      <c r="GOD23" s="7"/>
      <c r="GOE23" s="7"/>
      <c r="GOF23" s="7"/>
      <c r="GOG23" s="7"/>
      <c r="GOH23" s="7"/>
      <c r="GOI23" s="7"/>
      <c r="GOJ23" s="7"/>
      <c r="GOK23" s="7"/>
      <c r="GOL23" s="7"/>
      <c r="GOM23" s="7"/>
      <c r="GON23" s="7"/>
      <c r="GOO23" s="7"/>
      <c r="GOP23" s="7"/>
      <c r="GOQ23" s="7"/>
      <c r="GOR23" s="7"/>
      <c r="GOS23" s="7"/>
      <c r="GOT23" s="7"/>
      <c r="GOU23" s="7"/>
      <c r="GOV23" s="7"/>
      <c r="GOW23" s="7"/>
      <c r="GOX23" s="7"/>
      <c r="GOY23" s="7"/>
      <c r="GOZ23" s="7"/>
      <c r="GPA23" s="7"/>
      <c r="GPB23" s="7"/>
      <c r="GPC23" s="7"/>
      <c r="GPD23" s="7"/>
      <c r="GPE23" s="7"/>
      <c r="GPF23" s="7"/>
      <c r="GPG23" s="7"/>
      <c r="GPH23" s="7"/>
      <c r="GPI23" s="7"/>
      <c r="GPJ23" s="7"/>
      <c r="GPK23" s="7"/>
      <c r="GPL23" s="7"/>
      <c r="GPM23" s="7"/>
      <c r="GPN23" s="7"/>
      <c r="GPO23" s="7"/>
      <c r="GPP23" s="7"/>
      <c r="GPQ23" s="7"/>
      <c r="GPR23" s="7"/>
      <c r="GPS23" s="7"/>
      <c r="GPT23" s="7"/>
      <c r="GPU23" s="7"/>
      <c r="GPV23" s="7"/>
      <c r="GPW23" s="7"/>
      <c r="GPX23" s="7"/>
      <c r="GPY23" s="7"/>
      <c r="GPZ23" s="7"/>
      <c r="GQA23" s="7"/>
      <c r="GQB23" s="7"/>
      <c r="GQC23" s="7"/>
      <c r="GQD23" s="7"/>
      <c r="GQE23" s="7"/>
      <c r="GQF23" s="7"/>
      <c r="GQG23" s="7"/>
      <c r="GQH23" s="7"/>
      <c r="GQI23" s="7"/>
      <c r="GQJ23" s="7"/>
      <c r="GQK23" s="7"/>
      <c r="GQL23" s="7"/>
      <c r="GQM23" s="7"/>
      <c r="GQN23" s="7"/>
      <c r="GQO23" s="7"/>
      <c r="GQP23" s="7"/>
      <c r="GQQ23" s="7"/>
      <c r="GQR23" s="7"/>
      <c r="GQS23" s="7"/>
      <c r="GQT23" s="7"/>
      <c r="GQU23" s="7"/>
      <c r="GQV23" s="7"/>
      <c r="GQW23" s="7"/>
      <c r="GQX23" s="7"/>
      <c r="GQY23" s="7"/>
      <c r="GQZ23" s="7"/>
      <c r="GRA23" s="7"/>
      <c r="GRB23" s="7"/>
      <c r="GRC23" s="7"/>
      <c r="GRD23" s="7"/>
      <c r="GRE23" s="7"/>
      <c r="GRF23" s="7"/>
      <c r="GRG23" s="7"/>
      <c r="GRH23" s="7"/>
      <c r="GRI23" s="7"/>
      <c r="GRJ23" s="7"/>
      <c r="GRK23" s="7"/>
      <c r="GRL23" s="7"/>
      <c r="GRM23" s="7"/>
      <c r="GRN23" s="7"/>
      <c r="GRO23" s="7"/>
      <c r="GRP23" s="7"/>
      <c r="GRQ23" s="7"/>
      <c r="GRR23" s="7"/>
      <c r="GRS23" s="7"/>
      <c r="GRT23" s="7"/>
      <c r="GRU23" s="7"/>
      <c r="GRV23" s="7"/>
      <c r="GRW23" s="7"/>
      <c r="GRX23" s="7"/>
      <c r="GRY23" s="7"/>
      <c r="GRZ23" s="7"/>
      <c r="GSA23" s="7"/>
      <c r="GSB23" s="7"/>
      <c r="GSC23" s="7"/>
      <c r="GSD23" s="7"/>
      <c r="GSE23" s="7"/>
      <c r="GSF23" s="7"/>
      <c r="GSG23" s="7"/>
      <c r="GSH23" s="7"/>
      <c r="GSI23" s="7"/>
      <c r="GSJ23" s="7"/>
      <c r="GSK23" s="7"/>
      <c r="GSL23" s="7"/>
      <c r="GSM23" s="7"/>
      <c r="GSN23" s="7"/>
      <c r="GSO23" s="7"/>
      <c r="GSP23" s="7"/>
      <c r="GSQ23" s="7"/>
      <c r="GSR23" s="7"/>
      <c r="GSS23" s="7"/>
      <c r="GST23" s="7"/>
      <c r="GSU23" s="7"/>
      <c r="GSV23" s="7"/>
      <c r="GSW23" s="7"/>
      <c r="GSX23" s="7"/>
      <c r="GSY23" s="7"/>
      <c r="GSZ23" s="7"/>
      <c r="GTA23" s="7"/>
      <c r="GTB23" s="7"/>
      <c r="GTC23" s="7"/>
      <c r="GTD23" s="7"/>
      <c r="GTE23" s="7"/>
      <c r="GTF23" s="7"/>
      <c r="GTG23" s="7"/>
      <c r="GTH23" s="7"/>
      <c r="GTI23" s="7"/>
      <c r="GTJ23" s="7"/>
      <c r="GTK23" s="7"/>
      <c r="GTL23" s="7"/>
      <c r="GTM23" s="7"/>
      <c r="GTN23" s="7"/>
      <c r="GTO23" s="7"/>
      <c r="GTP23" s="7"/>
      <c r="GTQ23" s="7"/>
      <c r="GTR23" s="7"/>
      <c r="GTS23" s="7"/>
      <c r="GTT23" s="7"/>
      <c r="GTU23" s="7"/>
      <c r="GTV23" s="7"/>
      <c r="GTW23" s="7"/>
      <c r="GTX23" s="7"/>
      <c r="GTY23" s="7"/>
      <c r="GTZ23" s="7"/>
      <c r="GUA23" s="7"/>
      <c r="GUB23" s="7"/>
      <c r="GUC23" s="7"/>
      <c r="GUD23" s="7"/>
      <c r="GUE23" s="7"/>
      <c r="GUF23" s="7"/>
      <c r="GUG23" s="7"/>
      <c r="GUH23" s="7"/>
      <c r="GUI23" s="7"/>
      <c r="GUJ23" s="7"/>
      <c r="GUK23" s="7"/>
      <c r="GUL23" s="7"/>
      <c r="GUM23" s="7"/>
      <c r="GUN23" s="7"/>
      <c r="GUO23" s="7"/>
      <c r="GUP23" s="7"/>
      <c r="GUQ23" s="7"/>
      <c r="GUR23" s="7"/>
      <c r="GUS23" s="7"/>
      <c r="GUT23" s="7"/>
      <c r="GUU23" s="7"/>
      <c r="GUV23" s="7"/>
      <c r="GUW23" s="7"/>
      <c r="GUX23" s="7"/>
      <c r="GUY23" s="7"/>
      <c r="GUZ23" s="7"/>
      <c r="GVA23" s="7"/>
      <c r="GVB23" s="7"/>
      <c r="GVC23" s="7"/>
      <c r="GVD23" s="7"/>
      <c r="GVE23" s="7"/>
      <c r="GVF23" s="7"/>
      <c r="GVG23" s="7"/>
      <c r="GVH23" s="7"/>
      <c r="GVI23" s="7"/>
      <c r="GVJ23" s="7"/>
      <c r="GVK23" s="7"/>
      <c r="GVL23" s="7"/>
      <c r="GVM23" s="7"/>
      <c r="GVN23" s="7"/>
      <c r="GVO23" s="7"/>
      <c r="GVP23" s="7"/>
      <c r="GVQ23" s="7"/>
      <c r="GVR23" s="7"/>
      <c r="GVS23" s="7"/>
      <c r="GVT23" s="7"/>
      <c r="GVU23" s="7"/>
      <c r="GVV23" s="7"/>
      <c r="GVW23" s="7"/>
      <c r="GVX23" s="7"/>
      <c r="GVY23" s="7"/>
      <c r="GVZ23" s="7"/>
      <c r="GWA23" s="7"/>
      <c r="GWB23" s="7"/>
      <c r="GWC23" s="7"/>
      <c r="GWD23" s="7"/>
      <c r="GWE23" s="7"/>
      <c r="GWF23" s="7"/>
      <c r="GWG23" s="7"/>
      <c r="GWH23" s="7"/>
      <c r="GWI23" s="7"/>
      <c r="GWJ23" s="7"/>
      <c r="GWK23" s="7"/>
      <c r="GWL23" s="7"/>
      <c r="GWM23" s="7"/>
      <c r="GWN23" s="7"/>
      <c r="GWO23" s="7"/>
      <c r="GWP23" s="7"/>
      <c r="GWQ23" s="7"/>
      <c r="GWR23" s="7"/>
      <c r="GWS23" s="7"/>
      <c r="GWT23" s="7"/>
      <c r="GWU23" s="7"/>
      <c r="GWV23" s="7"/>
      <c r="GWW23" s="7"/>
      <c r="GWX23" s="7"/>
      <c r="GWY23" s="7"/>
      <c r="GWZ23" s="7"/>
      <c r="GXA23" s="7"/>
      <c r="GXB23" s="7"/>
      <c r="GXC23" s="7"/>
      <c r="GXD23" s="7"/>
      <c r="GXE23" s="7"/>
      <c r="GXF23" s="7"/>
      <c r="GXG23" s="7"/>
      <c r="GXH23" s="7"/>
      <c r="GXI23" s="7"/>
      <c r="GXJ23" s="7"/>
      <c r="GXK23" s="7"/>
      <c r="GXL23" s="7"/>
      <c r="GXM23" s="7"/>
      <c r="GXN23" s="7"/>
      <c r="GXO23" s="7"/>
      <c r="GXP23" s="7"/>
      <c r="GXQ23" s="7"/>
      <c r="GXR23" s="7"/>
      <c r="GXS23" s="7"/>
      <c r="GXT23" s="7"/>
      <c r="GXU23" s="7"/>
      <c r="GXV23" s="7"/>
      <c r="GXW23" s="7"/>
      <c r="GXX23" s="7"/>
      <c r="GXY23" s="7"/>
      <c r="GXZ23" s="7"/>
      <c r="GYA23" s="7"/>
      <c r="GYB23" s="7"/>
      <c r="GYC23" s="7"/>
      <c r="GYD23" s="7"/>
      <c r="GYE23" s="7"/>
      <c r="GYF23" s="7"/>
      <c r="GYG23" s="7"/>
      <c r="GYH23" s="7"/>
      <c r="GYI23" s="7"/>
      <c r="GYJ23" s="7"/>
      <c r="GYK23" s="7"/>
      <c r="GYL23" s="7"/>
      <c r="GYM23" s="7"/>
      <c r="GYN23" s="7"/>
      <c r="GYO23" s="7"/>
      <c r="GYP23" s="7"/>
      <c r="GYQ23" s="7"/>
      <c r="GYR23" s="7"/>
      <c r="GYS23" s="7"/>
      <c r="GYT23" s="7"/>
      <c r="GYU23" s="7"/>
      <c r="GYV23" s="7"/>
      <c r="GYW23" s="7"/>
      <c r="GYX23" s="7"/>
      <c r="GYY23" s="7"/>
      <c r="GYZ23" s="7"/>
      <c r="GZA23" s="7"/>
      <c r="GZB23" s="7"/>
      <c r="GZC23" s="7"/>
      <c r="GZD23" s="7"/>
      <c r="GZE23" s="7"/>
      <c r="GZF23" s="7"/>
      <c r="GZG23" s="7"/>
      <c r="GZH23" s="7"/>
      <c r="GZI23" s="7"/>
      <c r="GZJ23" s="7"/>
      <c r="GZK23" s="7"/>
      <c r="GZL23" s="7"/>
      <c r="GZM23" s="7"/>
      <c r="GZN23" s="7"/>
      <c r="GZO23" s="7"/>
      <c r="GZP23" s="7"/>
      <c r="GZQ23" s="7"/>
      <c r="GZR23" s="7"/>
      <c r="GZS23" s="7"/>
      <c r="GZT23" s="7"/>
      <c r="GZU23" s="7"/>
      <c r="GZV23" s="7"/>
      <c r="GZW23" s="7"/>
      <c r="GZX23" s="7"/>
      <c r="GZY23" s="7"/>
      <c r="GZZ23" s="7"/>
      <c r="HAA23" s="7"/>
      <c r="HAB23" s="7"/>
      <c r="HAC23" s="7"/>
      <c r="HAD23" s="7"/>
      <c r="HAE23" s="7"/>
      <c r="HAF23" s="7"/>
      <c r="HAG23" s="7"/>
      <c r="HAH23" s="7"/>
      <c r="HAI23" s="7"/>
      <c r="HAJ23" s="7"/>
      <c r="HAK23" s="7"/>
      <c r="HAL23" s="7"/>
      <c r="HAM23" s="7"/>
      <c r="HAN23" s="7"/>
      <c r="HAO23" s="7"/>
      <c r="HAP23" s="7"/>
      <c r="HAQ23" s="7"/>
      <c r="HAR23" s="7"/>
      <c r="HAS23" s="7"/>
      <c r="HAT23" s="7"/>
      <c r="HAU23" s="7"/>
      <c r="HAV23" s="7"/>
      <c r="HAW23" s="7"/>
      <c r="HAX23" s="7"/>
      <c r="HAY23" s="7"/>
      <c r="HAZ23" s="7"/>
      <c r="HBA23" s="7"/>
      <c r="HBB23" s="7"/>
      <c r="HBC23" s="7"/>
      <c r="HBD23" s="7"/>
      <c r="HBE23" s="7"/>
      <c r="HBF23" s="7"/>
      <c r="HBG23" s="7"/>
      <c r="HBH23" s="7"/>
      <c r="HBI23" s="7"/>
      <c r="HBJ23" s="7"/>
      <c r="HBK23" s="7"/>
      <c r="HBL23" s="7"/>
      <c r="HBM23" s="7"/>
      <c r="HBN23" s="7"/>
      <c r="HBO23" s="7"/>
      <c r="HBP23" s="7"/>
      <c r="HBQ23" s="7"/>
      <c r="HBR23" s="7"/>
      <c r="HBS23" s="7"/>
      <c r="HBT23" s="7"/>
      <c r="HBU23" s="7"/>
      <c r="HBV23" s="7"/>
      <c r="HBW23" s="7"/>
      <c r="HBX23" s="7"/>
      <c r="HBY23" s="7"/>
      <c r="HBZ23" s="7"/>
      <c r="HCA23" s="7"/>
      <c r="HCB23" s="7"/>
      <c r="HCC23" s="7"/>
      <c r="HCD23" s="7"/>
      <c r="HCE23" s="7"/>
      <c r="HCF23" s="7"/>
      <c r="HCG23" s="7"/>
      <c r="HCH23" s="7"/>
      <c r="HCI23" s="7"/>
      <c r="HCJ23" s="7"/>
      <c r="HCK23" s="7"/>
      <c r="HCL23" s="7"/>
      <c r="HCM23" s="7"/>
      <c r="HCN23" s="7"/>
      <c r="HCO23" s="7"/>
      <c r="HCP23" s="7"/>
      <c r="HCQ23" s="7"/>
      <c r="HCR23" s="7"/>
      <c r="HCS23" s="7"/>
      <c r="HCT23" s="7"/>
      <c r="HCU23" s="7"/>
      <c r="HCV23" s="7"/>
      <c r="HCW23" s="7"/>
      <c r="HCX23" s="7"/>
      <c r="HCY23" s="7"/>
      <c r="HCZ23" s="7"/>
      <c r="HDA23" s="7"/>
      <c r="HDB23" s="7"/>
      <c r="HDC23" s="7"/>
      <c r="HDD23" s="7"/>
      <c r="HDE23" s="7"/>
      <c r="HDF23" s="7"/>
      <c r="HDG23" s="7"/>
      <c r="HDH23" s="7"/>
      <c r="HDI23" s="7"/>
      <c r="HDJ23" s="7"/>
      <c r="HDK23" s="7"/>
      <c r="HDL23" s="7"/>
      <c r="HDM23" s="7"/>
      <c r="HDN23" s="7"/>
      <c r="HDO23" s="7"/>
      <c r="HDP23" s="7"/>
      <c r="HDQ23" s="7"/>
      <c r="HDR23" s="7"/>
      <c r="HDS23" s="7"/>
      <c r="HDT23" s="7"/>
      <c r="HDU23" s="7"/>
      <c r="HDV23" s="7"/>
      <c r="HDW23" s="7"/>
      <c r="HDX23" s="7"/>
      <c r="HDY23" s="7"/>
      <c r="HDZ23" s="7"/>
      <c r="HEA23" s="7"/>
      <c r="HEB23" s="7"/>
      <c r="HEC23" s="7"/>
      <c r="HED23" s="7"/>
      <c r="HEE23" s="7"/>
      <c r="HEF23" s="7"/>
      <c r="HEG23" s="7"/>
      <c r="HEH23" s="7"/>
      <c r="HEI23" s="7"/>
      <c r="HEJ23" s="7"/>
      <c r="HEK23" s="7"/>
      <c r="HEL23" s="7"/>
      <c r="HEM23" s="7"/>
      <c r="HEN23" s="7"/>
      <c r="HEO23" s="7"/>
      <c r="HEP23" s="7"/>
      <c r="HEQ23" s="7"/>
      <c r="HER23" s="7"/>
      <c r="HES23" s="7"/>
      <c r="HET23" s="7"/>
      <c r="HEU23" s="7"/>
      <c r="HEV23" s="7"/>
      <c r="HEW23" s="7"/>
      <c r="HEX23" s="7"/>
      <c r="HEY23" s="7"/>
      <c r="HEZ23" s="7"/>
      <c r="HFA23" s="7"/>
      <c r="HFB23" s="7"/>
      <c r="HFC23" s="7"/>
      <c r="HFD23" s="7"/>
      <c r="HFE23" s="7"/>
      <c r="HFF23" s="7"/>
      <c r="HFG23" s="7"/>
      <c r="HFH23" s="7"/>
      <c r="HFI23" s="7"/>
      <c r="HFJ23" s="7"/>
      <c r="HFK23" s="7"/>
      <c r="HFL23" s="7"/>
      <c r="HFM23" s="7"/>
      <c r="HFN23" s="7"/>
      <c r="HFO23" s="7"/>
      <c r="HFP23" s="7"/>
      <c r="HFQ23" s="7"/>
      <c r="HFR23" s="7"/>
      <c r="HFS23" s="7"/>
      <c r="HFT23" s="7"/>
      <c r="HFU23" s="7"/>
      <c r="HFV23" s="7"/>
      <c r="HFW23" s="7"/>
      <c r="HFX23" s="7"/>
      <c r="HFY23" s="7"/>
      <c r="HFZ23" s="7"/>
      <c r="HGA23" s="7"/>
      <c r="HGB23" s="7"/>
      <c r="HGC23" s="7"/>
      <c r="HGD23" s="7"/>
      <c r="HGE23" s="7"/>
      <c r="HGF23" s="7"/>
      <c r="HGG23" s="7"/>
      <c r="HGH23" s="7"/>
      <c r="HGI23" s="7"/>
      <c r="HGJ23" s="7"/>
      <c r="HGK23" s="7"/>
      <c r="HGL23" s="7"/>
      <c r="HGM23" s="7"/>
      <c r="HGN23" s="7"/>
      <c r="HGO23" s="7"/>
      <c r="HGP23" s="7"/>
      <c r="HGQ23" s="7"/>
      <c r="HGR23" s="7"/>
      <c r="HGS23" s="7"/>
      <c r="HGT23" s="7"/>
      <c r="HGU23" s="7"/>
      <c r="HGV23" s="7"/>
      <c r="HGW23" s="7"/>
      <c r="HGX23" s="7"/>
      <c r="HGY23" s="7"/>
      <c r="HGZ23" s="7"/>
      <c r="HHA23" s="7"/>
      <c r="HHB23" s="7"/>
      <c r="HHC23" s="7"/>
      <c r="HHD23" s="7"/>
      <c r="HHE23" s="7"/>
      <c r="HHF23" s="7"/>
      <c r="HHG23" s="7"/>
      <c r="HHH23" s="7"/>
      <c r="HHI23" s="7"/>
      <c r="HHJ23" s="7"/>
      <c r="HHK23" s="7"/>
      <c r="HHL23" s="7"/>
      <c r="HHM23" s="7"/>
      <c r="HHN23" s="7"/>
      <c r="HHO23" s="7"/>
      <c r="HHP23" s="7"/>
      <c r="HHQ23" s="7"/>
      <c r="HHR23" s="7"/>
      <c r="HHS23" s="7"/>
      <c r="HHT23" s="7"/>
      <c r="HHU23" s="7"/>
      <c r="HHV23" s="7"/>
      <c r="HHW23" s="7"/>
      <c r="HHX23" s="7"/>
      <c r="HHY23" s="7"/>
      <c r="HHZ23" s="7"/>
      <c r="HIA23" s="7"/>
      <c r="HIB23" s="7"/>
      <c r="HIC23" s="7"/>
      <c r="HID23" s="7"/>
      <c r="HIE23" s="7"/>
      <c r="HIF23" s="7"/>
      <c r="HIG23" s="7"/>
      <c r="HIH23" s="7"/>
      <c r="HII23" s="7"/>
      <c r="HIJ23" s="7"/>
      <c r="HIK23" s="7"/>
      <c r="HIL23" s="7"/>
      <c r="HIM23" s="7"/>
      <c r="HIN23" s="7"/>
      <c r="HIO23" s="7"/>
      <c r="HIP23" s="7"/>
      <c r="HIQ23" s="7"/>
      <c r="HIR23" s="7"/>
      <c r="HIS23" s="7"/>
      <c r="HIT23" s="7"/>
      <c r="HIU23" s="7"/>
      <c r="HIV23" s="7"/>
      <c r="HIW23" s="7"/>
      <c r="HIX23" s="7"/>
      <c r="HIY23" s="7"/>
      <c r="HIZ23" s="7"/>
      <c r="HJA23" s="7"/>
      <c r="HJB23" s="7"/>
      <c r="HJC23" s="7"/>
      <c r="HJD23" s="7"/>
      <c r="HJE23" s="7"/>
      <c r="HJF23" s="7"/>
      <c r="HJG23" s="7"/>
      <c r="HJH23" s="7"/>
      <c r="HJI23" s="7"/>
      <c r="HJJ23" s="7"/>
      <c r="HJK23" s="7"/>
      <c r="HJL23" s="7"/>
      <c r="HJM23" s="7"/>
      <c r="HJN23" s="7"/>
      <c r="HJO23" s="7"/>
      <c r="HJP23" s="7"/>
      <c r="HJQ23" s="7"/>
      <c r="HJR23" s="7"/>
      <c r="HJS23" s="7"/>
      <c r="HJT23" s="7"/>
      <c r="HJU23" s="7"/>
      <c r="HJV23" s="7"/>
      <c r="HJW23" s="7"/>
      <c r="HJX23" s="7"/>
      <c r="HJY23" s="7"/>
      <c r="HJZ23" s="7"/>
      <c r="HKA23" s="7"/>
      <c r="HKB23" s="7"/>
      <c r="HKC23" s="7"/>
      <c r="HKD23" s="7"/>
      <c r="HKE23" s="7"/>
      <c r="HKF23" s="7"/>
      <c r="HKG23" s="7"/>
      <c r="HKH23" s="7"/>
      <c r="HKI23" s="7"/>
      <c r="HKJ23" s="7"/>
      <c r="HKK23" s="7"/>
      <c r="HKL23" s="7"/>
      <c r="HKM23" s="7"/>
      <c r="HKN23" s="7"/>
      <c r="HKO23" s="7"/>
      <c r="HKP23" s="7"/>
      <c r="HKQ23" s="7"/>
      <c r="HKR23" s="7"/>
      <c r="HKS23" s="7"/>
      <c r="HKT23" s="7"/>
      <c r="HKU23" s="7"/>
      <c r="HKV23" s="7"/>
      <c r="HKW23" s="7"/>
      <c r="HKX23" s="7"/>
      <c r="HKY23" s="7"/>
      <c r="HKZ23" s="7"/>
      <c r="HLA23" s="7"/>
      <c r="HLB23" s="7"/>
      <c r="HLC23" s="7"/>
      <c r="HLD23" s="7"/>
      <c r="HLE23" s="7"/>
      <c r="HLF23" s="7"/>
      <c r="HLG23" s="7"/>
      <c r="HLH23" s="7"/>
      <c r="HLI23" s="7"/>
      <c r="HLJ23" s="7"/>
      <c r="HLK23" s="7"/>
      <c r="HLL23" s="7"/>
      <c r="HLM23" s="7"/>
      <c r="HLN23" s="7"/>
      <c r="HLO23" s="7"/>
      <c r="HLP23" s="7"/>
      <c r="HLQ23" s="7"/>
      <c r="HLR23" s="7"/>
      <c r="HLS23" s="7"/>
      <c r="HLT23" s="7"/>
      <c r="HLU23" s="7"/>
      <c r="HLV23" s="7"/>
      <c r="HLW23" s="7"/>
      <c r="HLX23" s="7"/>
      <c r="HLY23" s="7"/>
      <c r="HLZ23" s="7"/>
      <c r="HMA23" s="7"/>
      <c r="HMB23" s="7"/>
      <c r="HMC23" s="7"/>
      <c r="HMD23" s="7"/>
      <c r="HME23" s="7"/>
      <c r="HMF23" s="7"/>
      <c r="HMG23" s="7"/>
      <c r="HMH23" s="7"/>
      <c r="HMI23" s="7"/>
      <c r="HMJ23" s="7"/>
      <c r="HMK23" s="7"/>
      <c r="HML23" s="7"/>
      <c r="HMM23" s="7"/>
      <c r="HMN23" s="7"/>
      <c r="HMO23" s="7"/>
      <c r="HMP23" s="7"/>
      <c r="HMQ23" s="7"/>
      <c r="HMR23" s="7"/>
      <c r="HMS23" s="7"/>
      <c r="HMT23" s="7"/>
      <c r="HMU23" s="7"/>
      <c r="HMV23" s="7"/>
      <c r="HMW23" s="7"/>
      <c r="HMX23" s="7"/>
      <c r="HMY23" s="7"/>
      <c r="HMZ23" s="7"/>
      <c r="HNA23" s="7"/>
      <c r="HNB23" s="7"/>
      <c r="HNC23" s="7"/>
      <c r="HND23" s="7"/>
      <c r="HNE23" s="7"/>
      <c r="HNF23" s="7"/>
      <c r="HNG23" s="7"/>
      <c r="HNH23" s="7"/>
      <c r="HNI23" s="7"/>
      <c r="HNJ23" s="7"/>
      <c r="HNK23" s="7"/>
      <c r="HNL23" s="7"/>
      <c r="HNM23" s="7"/>
      <c r="HNN23" s="7"/>
      <c r="HNO23" s="7"/>
      <c r="HNP23" s="7"/>
      <c r="HNQ23" s="7"/>
      <c r="HNR23" s="7"/>
      <c r="HNS23" s="7"/>
      <c r="HNT23" s="7"/>
      <c r="HNU23" s="7"/>
      <c r="HNV23" s="7"/>
      <c r="HNW23" s="7"/>
      <c r="HNX23" s="7"/>
      <c r="HNY23" s="7"/>
      <c r="HNZ23" s="7"/>
      <c r="HOA23" s="7"/>
      <c r="HOB23" s="7"/>
      <c r="HOC23" s="7"/>
      <c r="HOD23" s="7"/>
      <c r="HOE23" s="7"/>
      <c r="HOF23" s="7"/>
      <c r="HOG23" s="7"/>
      <c r="HOH23" s="7"/>
      <c r="HOI23" s="7"/>
      <c r="HOJ23" s="7"/>
      <c r="HOK23" s="7"/>
      <c r="HOL23" s="7"/>
      <c r="HOM23" s="7"/>
      <c r="HON23" s="7"/>
      <c r="HOO23" s="7"/>
      <c r="HOP23" s="7"/>
      <c r="HOQ23" s="7"/>
      <c r="HOR23" s="7"/>
      <c r="HOS23" s="7"/>
      <c r="HOT23" s="7"/>
      <c r="HOU23" s="7"/>
      <c r="HOV23" s="7"/>
      <c r="HOW23" s="7"/>
      <c r="HOX23" s="7"/>
      <c r="HOY23" s="7"/>
      <c r="HOZ23" s="7"/>
      <c r="HPA23" s="7"/>
      <c r="HPB23" s="7"/>
      <c r="HPC23" s="7"/>
      <c r="HPD23" s="7"/>
      <c r="HPE23" s="7"/>
      <c r="HPF23" s="7"/>
      <c r="HPG23" s="7"/>
      <c r="HPH23" s="7"/>
      <c r="HPI23" s="7"/>
      <c r="HPJ23" s="7"/>
      <c r="HPK23" s="7"/>
      <c r="HPL23" s="7"/>
      <c r="HPM23" s="7"/>
      <c r="HPN23" s="7"/>
      <c r="HPO23" s="7"/>
      <c r="HPP23" s="7"/>
      <c r="HPQ23" s="7"/>
      <c r="HPR23" s="7"/>
      <c r="HPS23" s="7"/>
      <c r="HPT23" s="7"/>
      <c r="HPU23" s="7"/>
      <c r="HPV23" s="7"/>
      <c r="HPW23" s="7"/>
      <c r="HPX23" s="7"/>
      <c r="HPY23" s="7"/>
      <c r="HPZ23" s="7"/>
      <c r="HQA23" s="7"/>
      <c r="HQB23" s="7"/>
      <c r="HQC23" s="7"/>
      <c r="HQD23" s="7"/>
      <c r="HQE23" s="7"/>
      <c r="HQF23" s="7"/>
      <c r="HQG23" s="7"/>
      <c r="HQH23" s="7"/>
      <c r="HQI23" s="7"/>
      <c r="HQJ23" s="7"/>
      <c r="HQK23" s="7"/>
      <c r="HQL23" s="7"/>
      <c r="HQM23" s="7"/>
      <c r="HQN23" s="7"/>
      <c r="HQO23" s="7"/>
      <c r="HQP23" s="7"/>
      <c r="HQQ23" s="7"/>
      <c r="HQR23" s="7"/>
      <c r="HQS23" s="7"/>
      <c r="HQT23" s="7"/>
      <c r="HQU23" s="7"/>
      <c r="HQV23" s="7"/>
      <c r="HQW23" s="7"/>
      <c r="HQX23" s="7"/>
      <c r="HQY23" s="7"/>
      <c r="HQZ23" s="7"/>
      <c r="HRA23" s="7"/>
      <c r="HRB23" s="7"/>
      <c r="HRC23" s="7"/>
      <c r="HRD23" s="7"/>
      <c r="HRE23" s="7"/>
      <c r="HRF23" s="7"/>
      <c r="HRG23" s="7"/>
      <c r="HRH23" s="7"/>
      <c r="HRI23" s="7"/>
      <c r="HRJ23" s="7"/>
      <c r="HRK23" s="7"/>
      <c r="HRL23" s="7"/>
      <c r="HRM23" s="7"/>
      <c r="HRN23" s="7"/>
      <c r="HRO23" s="7"/>
      <c r="HRP23" s="7"/>
      <c r="HRQ23" s="7"/>
      <c r="HRR23" s="7"/>
      <c r="HRS23" s="7"/>
      <c r="HRT23" s="7"/>
      <c r="HRU23" s="7"/>
      <c r="HRV23" s="7"/>
      <c r="HRW23" s="7"/>
      <c r="HRX23" s="7"/>
      <c r="HRY23" s="7"/>
      <c r="HRZ23" s="7"/>
      <c r="HSA23" s="7"/>
      <c r="HSB23" s="7"/>
      <c r="HSC23" s="7"/>
      <c r="HSD23" s="7"/>
      <c r="HSE23" s="7"/>
      <c r="HSF23" s="7"/>
      <c r="HSG23" s="7"/>
      <c r="HSH23" s="7"/>
      <c r="HSI23" s="7"/>
      <c r="HSJ23" s="7"/>
      <c r="HSK23" s="7"/>
      <c r="HSL23" s="7"/>
      <c r="HSM23" s="7"/>
      <c r="HSN23" s="7"/>
      <c r="HSO23" s="7"/>
      <c r="HSP23" s="7"/>
      <c r="HSQ23" s="7"/>
      <c r="HSR23" s="7"/>
      <c r="HSS23" s="7"/>
      <c r="HST23" s="7"/>
      <c r="HSU23" s="7"/>
      <c r="HSV23" s="7"/>
      <c r="HSW23" s="7"/>
      <c r="HSX23" s="7"/>
      <c r="HSY23" s="7"/>
      <c r="HSZ23" s="7"/>
      <c r="HTA23" s="7"/>
      <c r="HTB23" s="7"/>
      <c r="HTC23" s="7"/>
      <c r="HTD23" s="7"/>
      <c r="HTE23" s="7"/>
      <c r="HTF23" s="7"/>
      <c r="HTG23" s="7"/>
      <c r="HTH23" s="7"/>
      <c r="HTI23" s="7"/>
      <c r="HTJ23" s="7"/>
      <c r="HTK23" s="7"/>
      <c r="HTL23" s="7"/>
      <c r="HTM23" s="7"/>
      <c r="HTN23" s="7"/>
      <c r="HTO23" s="7"/>
      <c r="HTP23" s="7"/>
      <c r="HTQ23" s="7"/>
      <c r="HTR23" s="7"/>
      <c r="HTS23" s="7"/>
      <c r="HTT23" s="7"/>
      <c r="HTU23" s="7"/>
      <c r="HTV23" s="7"/>
      <c r="HTW23" s="7"/>
      <c r="HTX23" s="7"/>
      <c r="HTY23" s="7"/>
      <c r="HTZ23" s="7"/>
      <c r="HUA23" s="7"/>
      <c r="HUB23" s="7"/>
      <c r="HUC23" s="7"/>
      <c r="HUD23" s="7"/>
      <c r="HUE23" s="7"/>
      <c r="HUF23" s="7"/>
      <c r="HUG23" s="7"/>
      <c r="HUH23" s="7"/>
      <c r="HUI23" s="7"/>
      <c r="HUJ23" s="7"/>
      <c r="HUK23" s="7"/>
      <c r="HUL23" s="7"/>
      <c r="HUM23" s="7"/>
      <c r="HUN23" s="7"/>
      <c r="HUO23" s="7"/>
      <c r="HUP23" s="7"/>
      <c r="HUQ23" s="7"/>
      <c r="HUR23" s="7"/>
      <c r="HUS23" s="7"/>
      <c r="HUT23" s="7"/>
      <c r="HUU23" s="7"/>
      <c r="HUV23" s="7"/>
      <c r="HUW23" s="7"/>
      <c r="HUX23" s="7"/>
      <c r="HUY23" s="7"/>
      <c r="HUZ23" s="7"/>
      <c r="HVA23" s="7"/>
      <c r="HVB23" s="7"/>
      <c r="HVC23" s="7"/>
      <c r="HVD23" s="7"/>
      <c r="HVE23" s="7"/>
      <c r="HVF23" s="7"/>
      <c r="HVG23" s="7"/>
      <c r="HVH23" s="7"/>
      <c r="HVI23" s="7"/>
      <c r="HVJ23" s="7"/>
      <c r="HVK23" s="7"/>
      <c r="HVL23" s="7"/>
      <c r="HVM23" s="7"/>
      <c r="HVN23" s="7"/>
      <c r="HVO23" s="7"/>
      <c r="HVP23" s="7"/>
      <c r="HVQ23" s="7"/>
      <c r="HVR23" s="7"/>
      <c r="HVS23" s="7"/>
      <c r="HVT23" s="7"/>
      <c r="HVU23" s="7"/>
      <c r="HVV23" s="7"/>
      <c r="HVW23" s="7"/>
      <c r="HVX23" s="7"/>
      <c r="HVY23" s="7"/>
      <c r="HVZ23" s="7"/>
      <c r="HWA23" s="7"/>
      <c r="HWB23" s="7"/>
      <c r="HWC23" s="7"/>
      <c r="HWD23" s="7"/>
      <c r="HWE23" s="7"/>
      <c r="HWF23" s="7"/>
      <c r="HWG23" s="7"/>
      <c r="HWH23" s="7"/>
      <c r="HWI23" s="7"/>
      <c r="HWJ23" s="7"/>
      <c r="HWK23" s="7"/>
      <c r="HWL23" s="7"/>
      <c r="HWM23" s="7"/>
      <c r="HWN23" s="7"/>
      <c r="HWO23" s="7"/>
      <c r="HWP23" s="7"/>
      <c r="HWQ23" s="7"/>
      <c r="HWR23" s="7"/>
      <c r="HWS23" s="7"/>
      <c r="HWT23" s="7"/>
      <c r="HWU23" s="7"/>
      <c r="HWV23" s="7"/>
      <c r="HWW23" s="7"/>
      <c r="HWX23" s="7"/>
      <c r="HWY23" s="7"/>
      <c r="HWZ23" s="7"/>
      <c r="HXA23" s="7"/>
      <c r="HXB23" s="7"/>
      <c r="HXC23" s="7"/>
      <c r="HXD23" s="7"/>
      <c r="HXE23" s="7"/>
      <c r="HXF23" s="7"/>
      <c r="HXG23" s="7"/>
      <c r="HXH23" s="7"/>
      <c r="HXI23" s="7"/>
      <c r="HXJ23" s="7"/>
      <c r="HXK23" s="7"/>
      <c r="HXL23" s="7"/>
      <c r="HXM23" s="7"/>
      <c r="HXN23" s="7"/>
      <c r="HXO23" s="7"/>
      <c r="HXP23" s="7"/>
      <c r="HXQ23" s="7"/>
      <c r="HXR23" s="7"/>
      <c r="HXS23" s="7"/>
      <c r="HXT23" s="7"/>
      <c r="HXU23" s="7"/>
      <c r="HXV23" s="7"/>
      <c r="HXW23" s="7"/>
      <c r="HXX23" s="7"/>
      <c r="HXY23" s="7"/>
      <c r="HXZ23" s="7"/>
      <c r="HYA23" s="7"/>
      <c r="HYB23" s="7"/>
      <c r="HYC23" s="7"/>
      <c r="HYD23" s="7"/>
      <c r="HYE23" s="7"/>
      <c r="HYF23" s="7"/>
      <c r="HYG23" s="7"/>
      <c r="HYH23" s="7"/>
      <c r="HYI23" s="7"/>
      <c r="HYJ23" s="7"/>
      <c r="HYK23" s="7"/>
      <c r="HYL23" s="7"/>
      <c r="HYM23" s="7"/>
      <c r="HYN23" s="7"/>
      <c r="HYO23" s="7"/>
      <c r="HYP23" s="7"/>
      <c r="HYQ23" s="7"/>
      <c r="HYR23" s="7"/>
      <c r="HYS23" s="7"/>
      <c r="HYT23" s="7"/>
      <c r="HYU23" s="7"/>
      <c r="HYV23" s="7"/>
      <c r="HYW23" s="7"/>
      <c r="HYX23" s="7"/>
      <c r="HYY23" s="7"/>
      <c r="HYZ23" s="7"/>
      <c r="HZA23" s="7"/>
      <c r="HZB23" s="7"/>
      <c r="HZC23" s="7"/>
      <c r="HZD23" s="7"/>
      <c r="HZE23" s="7"/>
      <c r="HZF23" s="7"/>
      <c r="HZG23" s="7"/>
      <c r="HZH23" s="7"/>
      <c r="HZI23" s="7"/>
      <c r="HZJ23" s="7"/>
      <c r="HZK23" s="7"/>
      <c r="HZL23" s="7"/>
      <c r="HZM23" s="7"/>
      <c r="HZN23" s="7"/>
      <c r="HZO23" s="7"/>
      <c r="HZP23" s="7"/>
      <c r="HZQ23" s="7"/>
      <c r="HZR23" s="7"/>
      <c r="HZS23" s="7"/>
      <c r="HZT23" s="7"/>
      <c r="HZU23" s="7"/>
      <c r="HZV23" s="7"/>
      <c r="HZW23" s="7"/>
      <c r="HZX23" s="7"/>
      <c r="HZY23" s="7"/>
      <c r="HZZ23" s="7"/>
      <c r="IAA23" s="7"/>
      <c r="IAB23" s="7"/>
      <c r="IAC23" s="7"/>
      <c r="IAD23" s="7"/>
      <c r="IAE23" s="7"/>
      <c r="IAF23" s="7"/>
      <c r="IAG23" s="7"/>
      <c r="IAH23" s="7"/>
      <c r="IAI23" s="7"/>
      <c r="IAJ23" s="7"/>
      <c r="IAK23" s="7"/>
      <c r="IAL23" s="7"/>
      <c r="IAM23" s="7"/>
      <c r="IAN23" s="7"/>
      <c r="IAO23" s="7"/>
      <c r="IAP23" s="7"/>
      <c r="IAQ23" s="7"/>
      <c r="IAR23" s="7"/>
      <c r="IAS23" s="7"/>
      <c r="IAT23" s="7"/>
      <c r="IAU23" s="7"/>
      <c r="IAV23" s="7"/>
      <c r="IAW23" s="7"/>
      <c r="IAX23" s="7"/>
      <c r="IAY23" s="7"/>
      <c r="IAZ23" s="7"/>
      <c r="IBA23" s="7"/>
      <c r="IBB23" s="7"/>
      <c r="IBC23" s="7"/>
      <c r="IBD23" s="7"/>
      <c r="IBE23" s="7"/>
      <c r="IBF23" s="7"/>
      <c r="IBG23" s="7"/>
      <c r="IBH23" s="7"/>
      <c r="IBI23" s="7"/>
      <c r="IBJ23" s="7"/>
      <c r="IBK23" s="7"/>
      <c r="IBL23" s="7"/>
      <c r="IBM23" s="7"/>
      <c r="IBN23" s="7"/>
      <c r="IBO23" s="7"/>
      <c r="IBP23" s="7"/>
      <c r="IBQ23" s="7"/>
      <c r="IBR23" s="7"/>
      <c r="IBS23" s="7"/>
      <c r="IBT23" s="7"/>
      <c r="IBU23" s="7"/>
      <c r="IBV23" s="7"/>
      <c r="IBW23" s="7"/>
      <c r="IBX23" s="7"/>
      <c r="IBY23" s="7"/>
      <c r="IBZ23" s="7"/>
      <c r="ICA23" s="7"/>
      <c r="ICB23" s="7"/>
      <c r="ICC23" s="7"/>
      <c r="ICD23" s="7"/>
      <c r="ICE23" s="7"/>
      <c r="ICF23" s="7"/>
      <c r="ICG23" s="7"/>
      <c r="ICH23" s="7"/>
      <c r="ICI23" s="7"/>
      <c r="ICJ23" s="7"/>
      <c r="ICK23" s="7"/>
      <c r="ICL23" s="7"/>
      <c r="ICM23" s="7"/>
      <c r="ICN23" s="7"/>
      <c r="ICO23" s="7"/>
      <c r="ICP23" s="7"/>
      <c r="ICQ23" s="7"/>
      <c r="ICR23" s="7"/>
      <c r="ICS23" s="7"/>
      <c r="ICT23" s="7"/>
      <c r="ICU23" s="7"/>
      <c r="ICV23" s="7"/>
      <c r="ICW23" s="7"/>
      <c r="ICX23" s="7"/>
      <c r="ICY23" s="7"/>
      <c r="ICZ23" s="7"/>
      <c r="IDA23" s="7"/>
      <c r="IDB23" s="7"/>
      <c r="IDC23" s="7"/>
      <c r="IDD23" s="7"/>
      <c r="IDE23" s="7"/>
      <c r="IDF23" s="7"/>
      <c r="IDG23" s="7"/>
      <c r="IDH23" s="7"/>
      <c r="IDI23" s="7"/>
      <c r="IDJ23" s="7"/>
      <c r="IDK23" s="7"/>
      <c r="IDL23" s="7"/>
      <c r="IDM23" s="7"/>
      <c r="IDN23" s="7"/>
      <c r="IDO23" s="7"/>
      <c r="IDP23" s="7"/>
      <c r="IDQ23" s="7"/>
      <c r="IDR23" s="7"/>
      <c r="IDS23" s="7"/>
      <c r="IDT23" s="7"/>
      <c r="IDU23" s="7"/>
      <c r="IDV23" s="7"/>
      <c r="IDW23" s="7"/>
      <c r="IDX23" s="7"/>
      <c r="IDY23" s="7"/>
      <c r="IDZ23" s="7"/>
      <c r="IEA23" s="7"/>
      <c r="IEB23" s="7"/>
      <c r="IEC23" s="7"/>
      <c r="IED23" s="7"/>
      <c r="IEE23" s="7"/>
      <c r="IEF23" s="7"/>
      <c r="IEG23" s="7"/>
      <c r="IEH23" s="7"/>
      <c r="IEI23" s="7"/>
      <c r="IEJ23" s="7"/>
      <c r="IEK23" s="7"/>
      <c r="IEL23" s="7"/>
      <c r="IEM23" s="7"/>
      <c r="IEN23" s="7"/>
      <c r="IEO23" s="7"/>
      <c r="IEP23" s="7"/>
      <c r="IEQ23" s="7"/>
      <c r="IER23" s="7"/>
      <c r="IES23" s="7"/>
      <c r="IET23" s="7"/>
      <c r="IEU23" s="7"/>
      <c r="IEV23" s="7"/>
      <c r="IEW23" s="7"/>
      <c r="IEX23" s="7"/>
      <c r="IEY23" s="7"/>
      <c r="IEZ23" s="7"/>
      <c r="IFA23" s="7"/>
      <c r="IFB23" s="7"/>
      <c r="IFC23" s="7"/>
      <c r="IFD23" s="7"/>
      <c r="IFE23" s="7"/>
      <c r="IFF23" s="7"/>
      <c r="IFG23" s="7"/>
      <c r="IFH23" s="7"/>
      <c r="IFI23" s="7"/>
      <c r="IFJ23" s="7"/>
      <c r="IFK23" s="7"/>
      <c r="IFL23" s="7"/>
      <c r="IFM23" s="7"/>
      <c r="IFN23" s="7"/>
      <c r="IFO23" s="7"/>
      <c r="IFP23" s="7"/>
      <c r="IFQ23" s="7"/>
      <c r="IFR23" s="7"/>
      <c r="IFS23" s="7"/>
      <c r="IFT23" s="7"/>
      <c r="IFU23" s="7"/>
      <c r="IFV23" s="7"/>
      <c r="IFW23" s="7"/>
      <c r="IFX23" s="7"/>
      <c r="IFY23" s="7"/>
      <c r="IFZ23" s="7"/>
      <c r="IGA23" s="7"/>
      <c r="IGB23" s="7"/>
      <c r="IGC23" s="7"/>
      <c r="IGD23" s="7"/>
      <c r="IGE23" s="7"/>
      <c r="IGF23" s="7"/>
      <c r="IGG23" s="7"/>
      <c r="IGH23" s="7"/>
      <c r="IGI23" s="7"/>
      <c r="IGJ23" s="7"/>
      <c r="IGK23" s="7"/>
      <c r="IGL23" s="7"/>
      <c r="IGM23" s="7"/>
      <c r="IGN23" s="7"/>
      <c r="IGO23" s="7"/>
      <c r="IGP23" s="7"/>
      <c r="IGQ23" s="7"/>
      <c r="IGR23" s="7"/>
      <c r="IGS23" s="7"/>
      <c r="IGT23" s="7"/>
      <c r="IGU23" s="7"/>
      <c r="IGV23" s="7"/>
      <c r="IGW23" s="7"/>
      <c r="IGX23" s="7"/>
      <c r="IGY23" s="7"/>
      <c r="IGZ23" s="7"/>
      <c r="IHA23" s="7"/>
      <c r="IHB23" s="7"/>
      <c r="IHC23" s="7"/>
      <c r="IHD23" s="7"/>
      <c r="IHE23" s="7"/>
      <c r="IHF23" s="7"/>
      <c r="IHG23" s="7"/>
      <c r="IHH23" s="7"/>
      <c r="IHI23" s="7"/>
      <c r="IHJ23" s="7"/>
      <c r="IHK23" s="7"/>
      <c r="IHL23" s="7"/>
      <c r="IHM23" s="7"/>
      <c r="IHN23" s="7"/>
      <c r="IHO23" s="7"/>
      <c r="IHP23" s="7"/>
      <c r="IHQ23" s="7"/>
      <c r="IHR23" s="7"/>
      <c r="IHS23" s="7"/>
      <c r="IHT23" s="7"/>
      <c r="IHU23" s="7"/>
      <c r="IHV23" s="7"/>
      <c r="IHW23" s="7"/>
      <c r="IHX23" s="7"/>
      <c r="IHY23" s="7"/>
      <c r="IHZ23" s="7"/>
      <c r="IIA23" s="7"/>
      <c r="IIB23" s="7"/>
      <c r="IIC23" s="7"/>
      <c r="IID23" s="7"/>
      <c r="IIE23" s="7"/>
      <c r="IIF23" s="7"/>
      <c r="IIG23" s="7"/>
      <c r="IIH23" s="7"/>
      <c r="III23" s="7"/>
      <c r="IIJ23" s="7"/>
      <c r="IIK23" s="7"/>
      <c r="IIL23" s="7"/>
      <c r="IIM23" s="7"/>
      <c r="IIN23" s="7"/>
      <c r="IIO23" s="7"/>
      <c r="IIP23" s="7"/>
      <c r="IIQ23" s="7"/>
      <c r="IIR23" s="7"/>
      <c r="IIS23" s="7"/>
      <c r="IIT23" s="7"/>
      <c r="IIU23" s="7"/>
      <c r="IIV23" s="7"/>
      <c r="IIW23" s="7"/>
      <c r="IIX23" s="7"/>
      <c r="IIY23" s="7"/>
      <c r="IIZ23" s="7"/>
      <c r="IJA23" s="7"/>
      <c r="IJB23" s="7"/>
      <c r="IJC23" s="7"/>
      <c r="IJD23" s="7"/>
      <c r="IJE23" s="7"/>
      <c r="IJF23" s="7"/>
      <c r="IJG23" s="7"/>
      <c r="IJH23" s="7"/>
      <c r="IJI23" s="7"/>
      <c r="IJJ23" s="7"/>
      <c r="IJK23" s="7"/>
      <c r="IJL23" s="7"/>
      <c r="IJM23" s="7"/>
      <c r="IJN23" s="7"/>
      <c r="IJO23" s="7"/>
      <c r="IJP23" s="7"/>
      <c r="IJQ23" s="7"/>
      <c r="IJR23" s="7"/>
      <c r="IJS23" s="7"/>
      <c r="IJT23" s="7"/>
      <c r="IJU23" s="7"/>
      <c r="IJV23" s="7"/>
      <c r="IJW23" s="7"/>
      <c r="IJX23" s="7"/>
      <c r="IJY23" s="7"/>
      <c r="IJZ23" s="7"/>
      <c r="IKA23" s="7"/>
      <c r="IKB23" s="7"/>
      <c r="IKC23" s="7"/>
      <c r="IKD23" s="7"/>
      <c r="IKE23" s="7"/>
      <c r="IKF23" s="7"/>
      <c r="IKG23" s="7"/>
      <c r="IKH23" s="7"/>
      <c r="IKI23" s="7"/>
      <c r="IKJ23" s="7"/>
      <c r="IKK23" s="7"/>
      <c r="IKL23" s="7"/>
      <c r="IKM23" s="7"/>
      <c r="IKN23" s="7"/>
      <c r="IKO23" s="7"/>
      <c r="IKP23" s="7"/>
      <c r="IKQ23" s="7"/>
      <c r="IKR23" s="7"/>
      <c r="IKS23" s="7"/>
      <c r="IKT23" s="7"/>
      <c r="IKU23" s="7"/>
      <c r="IKV23" s="7"/>
      <c r="IKW23" s="7"/>
      <c r="IKX23" s="7"/>
      <c r="IKY23" s="7"/>
      <c r="IKZ23" s="7"/>
      <c r="ILA23" s="7"/>
      <c r="ILB23" s="7"/>
      <c r="ILC23" s="7"/>
      <c r="ILD23" s="7"/>
      <c r="ILE23" s="7"/>
      <c r="ILF23" s="7"/>
      <c r="ILG23" s="7"/>
      <c r="ILH23" s="7"/>
      <c r="ILI23" s="7"/>
      <c r="ILJ23" s="7"/>
      <c r="ILK23" s="7"/>
      <c r="ILL23" s="7"/>
      <c r="ILM23" s="7"/>
      <c r="ILN23" s="7"/>
      <c r="ILO23" s="7"/>
      <c r="ILP23" s="7"/>
      <c r="ILQ23" s="7"/>
      <c r="ILR23" s="7"/>
      <c r="ILS23" s="7"/>
      <c r="ILT23" s="7"/>
      <c r="ILU23" s="7"/>
      <c r="ILV23" s="7"/>
      <c r="ILW23" s="7"/>
      <c r="ILX23" s="7"/>
      <c r="ILY23" s="7"/>
      <c r="ILZ23" s="7"/>
      <c r="IMA23" s="7"/>
      <c r="IMB23" s="7"/>
      <c r="IMC23" s="7"/>
      <c r="IMD23" s="7"/>
      <c r="IME23" s="7"/>
      <c r="IMF23" s="7"/>
      <c r="IMG23" s="7"/>
      <c r="IMH23" s="7"/>
      <c r="IMI23" s="7"/>
      <c r="IMJ23" s="7"/>
      <c r="IMK23" s="7"/>
      <c r="IML23" s="7"/>
      <c r="IMM23" s="7"/>
      <c r="IMN23" s="7"/>
      <c r="IMO23" s="7"/>
      <c r="IMP23" s="7"/>
      <c r="IMQ23" s="7"/>
      <c r="IMR23" s="7"/>
      <c r="IMS23" s="7"/>
      <c r="IMT23" s="7"/>
      <c r="IMU23" s="7"/>
      <c r="IMV23" s="7"/>
      <c r="IMW23" s="7"/>
      <c r="IMX23" s="7"/>
      <c r="IMY23" s="7"/>
      <c r="IMZ23" s="7"/>
      <c r="INA23" s="7"/>
      <c r="INB23" s="7"/>
      <c r="INC23" s="7"/>
      <c r="IND23" s="7"/>
      <c r="INE23" s="7"/>
      <c r="INF23" s="7"/>
      <c r="ING23" s="7"/>
      <c r="INH23" s="7"/>
      <c r="INI23" s="7"/>
      <c r="INJ23" s="7"/>
      <c r="INK23" s="7"/>
      <c r="INL23" s="7"/>
      <c r="INM23" s="7"/>
      <c r="INN23" s="7"/>
      <c r="INO23" s="7"/>
      <c r="INP23" s="7"/>
      <c r="INQ23" s="7"/>
      <c r="INR23" s="7"/>
      <c r="INS23" s="7"/>
      <c r="INT23" s="7"/>
      <c r="INU23" s="7"/>
      <c r="INV23" s="7"/>
      <c r="INW23" s="7"/>
      <c r="INX23" s="7"/>
      <c r="INY23" s="7"/>
      <c r="INZ23" s="7"/>
      <c r="IOA23" s="7"/>
      <c r="IOB23" s="7"/>
      <c r="IOC23" s="7"/>
      <c r="IOD23" s="7"/>
      <c r="IOE23" s="7"/>
      <c r="IOF23" s="7"/>
      <c r="IOG23" s="7"/>
      <c r="IOH23" s="7"/>
      <c r="IOI23" s="7"/>
      <c r="IOJ23" s="7"/>
      <c r="IOK23" s="7"/>
      <c r="IOL23" s="7"/>
      <c r="IOM23" s="7"/>
      <c r="ION23" s="7"/>
      <c r="IOO23" s="7"/>
      <c r="IOP23" s="7"/>
      <c r="IOQ23" s="7"/>
      <c r="IOR23" s="7"/>
      <c r="IOS23" s="7"/>
      <c r="IOT23" s="7"/>
      <c r="IOU23" s="7"/>
      <c r="IOV23" s="7"/>
      <c r="IOW23" s="7"/>
      <c r="IOX23" s="7"/>
      <c r="IOY23" s="7"/>
      <c r="IOZ23" s="7"/>
      <c r="IPA23" s="7"/>
      <c r="IPB23" s="7"/>
      <c r="IPC23" s="7"/>
      <c r="IPD23" s="7"/>
      <c r="IPE23" s="7"/>
      <c r="IPF23" s="7"/>
      <c r="IPG23" s="7"/>
      <c r="IPH23" s="7"/>
      <c r="IPI23" s="7"/>
      <c r="IPJ23" s="7"/>
      <c r="IPK23" s="7"/>
      <c r="IPL23" s="7"/>
      <c r="IPM23" s="7"/>
      <c r="IPN23" s="7"/>
      <c r="IPO23" s="7"/>
      <c r="IPP23" s="7"/>
      <c r="IPQ23" s="7"/>
      <c r="IPR23" s="7"/>
      <c r="IPS23" s="7"/>
      <c r="IPT23" s="7"/>
      <c r="IPU23" s="7"/>
      <c r="IPV23" s="7"/>
      <c r="IPW23" s="7"/>
      <c r="IPX23" s="7"/>
      <c r="IPY23" s="7"/>
      <c r="IPZ23" s="7"/>
      <c r="IQA23" s="7"/>
      <c r="IQB23" s="7"/>
      <c r="IQC23" s="7"/>
      <c r="IQD23" s="7"/>
      <c r="IQE23" s="7"/>
      <c r="IQF23" s="7"/>
      <c r="IQG23" s="7"/>
      <c r="IQH23" s="7"/>
      <c r="IQI23" s="7"/>
      <c r="IQJ23" s="7"/>
      <c r="IQK23" s="7"/>
      <c r="IQL23" s="7"/>
      <c r="IQM23" s="7"/>
      <c r="IQN23" s="7"/>
      <c r="IQO23" s="7"/>
      <c r="IQP23" s="7"/>
      <c r="IQQ23" s="7"/>
      <c r="IQR23" s="7"/>
      <c r="IQS23" s="7"/>
      <c r="IQT23" s="7"/>
      <c r="IQU23" s="7"/>
      <c r="IQV23" s="7"/>
      <c r="IQW23" s="7"/>
      <c r="IQX23" s="7"/>
      <c r="IQY23" s="7"/>
      <c r="IQZ23" s="7"/>
      <c r="IRA23" s="7"/>
      <c r="IRB23" s="7"/>
      <c r="IRC23" s="7"/>
      <c r="IRD23" s="7"/>
      <c r="IRE23" s="7"/>
      <c r="IRF23" s="7"/>
      <c r="IRG23" s="7"/>
      <c r="IRH23" s="7"/>
      <c r="IRI23" s="7"/>
      <c r="IRJ23" s="7"/>
      <c r="IRK23" s="7"/>
      <c r="IRL23" s="7"/>
      <c r="IRM23" s="7"/>
      <c r="IRN23" s="7"/>
      <c r="IRO23" s="7"/>
      <c r="IRP23" s="7"/>
      <c r="IRQ23" s="7"/>
      <c r="IRR23" s="7"/>
      <c r="IRS23" s="7"/>
      <c r="IRT23" s="7"/>
      <c r="IRU23" s="7"/>
      <c r="IRV23" s="7"/>
      <c r="IRW23" s="7"/>
      <c r="IRX23" s="7"/>
      <c r="IRY23" s="7"/>
      <c r="IRZ23" s="7"/>
      <c r="ISA23" s="7"/>
      <c r="ISB23" s="7"/>
      <c r="ISC23" s="7"/>
      <c r="ISD23" s="7"/>
      <c r="ISE23" s="7"/>
      <c r="ISF23" s="7"/>
      <c r="ISG23" s="7"/>
      <c r="ISH23" s="7"/>
      <c r="ISI23" s="7"/>
      <c r="ISJ23" s="7"/>
      <c r="ISK23" s="7"/>
      <c r="ISL23" s="7"/>
      <c r="ISM23" s="7"/>
      <c r="ISN23" s="7"/>
      <c r="ISO23" s="7"/>
      <c r="ISP23" s="7"/>
      <c r="ISQ23" s="7"/>
      <c r="ISR23" s="7"/>
      <c r="ISS23" s="7"/>
      <c r="IST23" s="7"/>
      <c r="ISU23" s="7"/>
      <c r="ISV23" s="7"/>
      <c r="ISW23" s="7"/>
      <c r="ISX23" s="7"/>
      <c r="ISY23" s="7"/>
      <c r="ISZ23" s="7"/>
      <c r="ITA23" s="7"/>
      <c r="ITB23" s="7"/>
      <c r="ITC23" s="7"/>
      <c r="ITD23" s="7"/>
      <c r="ITE23" s="7"/>
      <c r="ITF23" s="7"/>
      <c r="ITG23" s="7"/>
      <c r="ITH23" s="7"/>
      <c r="ITI23" s="7"/>
      <c r="ITJ23" s="7"/>
      <c r="ITK23" s="7"/>
      <c r="ITL23" s="7"/>
      <c r="ITM23" s="7"/>
      <c r="ITN23" s="7"/>
      <c r="ITO23" s="7"/>
      <c r="ITP23" s="7"/>
      <c r="ITQ23" s="7"/>
      <c r="ITR23" s="7"/>
      <c r="ITS23" s="7"/>
      <c r="ITT23" s="7"/>
      <c r="ITU23" s="7"/>
      <c r="ITV23" s="7"/>
      <c r="ITW23" s="7"/>
      <c r="ITX23" s="7"/>
      <c r="ITY23" s="7"/>
      <c r="ITZ23" s="7"/>
      <c r="IUA23" s="7"/>
      <c r="IUB23" s="7"/>
      <c r="IUC23" s="7"/>
      <c r="IUD23" s="7"/>
      <c r="IUE23" s="7"/>
      <c r="IUF23" s="7"/>
      <c r="IUG23" s="7"/>
      <c r="IUH23" s="7"/>
      <c r="IUI23" s="7"/>
      <c r="IUJ23" s="7"/>
      <c r="IUK23" s="7"/>
      <c r="IUL23" s="7"/>
      <c r="IUM23" s="7"/>
      <c r="IUN23" s="7"/>
      <c r="IUO23" s="7"/>
      <c r="IUP23" s="7"/>
      <c r="IUQ23" s="7"/>
      <c r="IUR23" s="7"/>
      <c r="IUS23" s="7"/>
      <c r="IUT23" s="7"/>
      <c r="IUU23" s="7"/>
      <c r="IUV23" s="7"/>
      <c r="IUW23" s="7"/>
      <c r="IUX23" s="7"/>
      <c r="IUY23" s="7"/>
      <c r="IUZ23" s="7"/>
      <c r="IVA23" s="7"/>
      <c r="IVB23" s="7"/>
      <c r="IVC23" s="7"/>
      <c r="IVD23" s="7"/>
      <c r="IVE23" s="7"/>
      <c r="IVF23" s="7"/>
      <c r="IVG23" s="7"/>
      <c r="IVH23" s="7"/>
      <c r="IVI23" s="7"/>
      <c r="IVJ23" s="7"/>
      <c r="IVK23" s="7"/>
      <c r="IVL23" s="7"/>
      <c r="IVM23" s="7"/>
      <c r="IVN23" s="7"/>
      <c r="IVO23" s="7"/>
      <c r="IVP23" s="7"/>
      <c r="IVQ23" s="7"/>
      <c r="IVR23" s="7"/>
      <c r="IVS23" s="7"/>
      <c r="IVT23" s="7"/>
      <c r="IVU23" s="7"/>
      <c r="IVV23" s="7"/>
      <c r="IVW23" s="7"/>
      <c r="IVX23" s="7"/>
      <c r="IVY23" s="7"/>
      <c r="IVZ23" s="7"/>
      <c r="IWA23" s="7"/>
      <c r="IWB23" s="7"/>
      <c r="IWC23" s="7"/>
      <c r="IWD23" s="7"/>
      <c r="IWE23" s="7"/>
      <c r="IWF23" s="7"/>
      <c r="IWG23" s="7"/>
      <c r="IWH23" s="7"/>
      <c r="IWI23" s="7"/>
      <c r="IWJ23" s="7"/>
      <c r="IWK23" s="7"/>
      <c r="IWL23" s="7"/>
      <c r="IWM23" s="7"/>
      <c r="IWN23" s="7"/>
      <c r="IWO23" s="7"/>
      <c r="IWP23" s="7"/>
      <c r="IWQ23" s="7"/>
      <c r="IWR23" s="7"/>
      <c r="IWS23" s="7"/>
      <c r="IWT23" s="7"/>
      <c r="IWU23" s="7"/>
      <c r="IWV23" s="7"/>
      <c r="IWW23" s="7"/>
      <c r="IWX23" s="7"/>
      <c r="IWY23" s="7"/>
      <c r="IWZ23" s="7"/>
      <c r="IXA23" s="7"/>
      <c r="IXB23" s="7"/>
      <c r="IXC23" s="7"/>
      <c r="IXD23" s="7"/>
      <c r="IXE23" s="7"/>
      <c r="IXF23" s="7"/>
      <c r="IXG23" s="7"/>
      <c r="IXH23" s="7"/>
      <c r="IXI23" s="7"/>
      <c r="IXJ23" s="7"/>
      <c r="IXK23" s="7"/>
      <c r="IXL23" s="7"/>
      <c r="IXM23" s="7"/>
      <c r="IXN23" s="7"/>
      <c r="IXO23" s="7"/>
      <c r="IXP23" s="7"/>
      <c r="IXQ23" s="7"/>
      <c r="IXR23" s="7"/>
      <c r="IXS23" s="7"/>
      <c r="IXT23" s="7"/>
      <c r="IXU23" s="7"/>
      <c r="IXV23" s="7"/>
      <c r="IXW23" s="7"/>
      <c r="IXX23" s="7"/>
      <c r="IXY23" s="7"/>
      <c r="IXZ23" s="7"/>
      <c r="IYA23" s="7"/>
      <c r="IYB23" s="7"/>
      <c r="IYC23" s="7"/>
      <c r="IYD23" s="7"/>
      <c r="IYE23" s="7"/>
      <c r="IYF23" s="7"/>
      <c r="IYG23" s="7"/>
      <c r="IYH23" s="7"/>
      <c r="IYI23" s="7"/>
      <c r="IYJ23" s="7"/>
      <c r="IYK23" s="7"/>
      <c r="IYL23" s="7"/>
      <c r="IYM23" s="7"/>
      <c r="IYN23" s="7"/>
      <c r="IYO23" s="7"/>
      <c r="IYP23" s="7"/>
      <c r="IYQ23" s="7"/>
      <c r="IYR23" s="7"/>
      <c r="IYS23" s="7"/>
      <c r="IYT23" s="7"/>
      <c r="IYU23" s="7"/>
      <c r="IYV23" s="7"/>
      <c r="IYW23" s="7"/>
      <c r="IYX23" s="7"/>
      <c r="IYY23" s="7"/>
      <c r="IYZ23" s="7"/>
      <c r="IZA23" s="7"/>
      <c r="IZB23" s="7"/>
      <c r="IZC23" s="7"/>
      <c r="IZD23" s="7"/>
      <c r="IZE23" s="7"/>
      <c r="IZF23" s="7"/>
      <c r="IZG23" s="7"/>
      <c r="IZH23" s="7"/>
      <c r="IZI23" s="7"/>
      <c r="IZJ23" s="7"/>
      <c r="IZK23" s="7"/>
      <c r="IZL23" s="7"/>
      <c r="IZM23" s="7"/>
      <c r="IZN23" s="7"/>
      <c r="IZO23" s="7"/>
      <c r="IZP23" s="7"/>
      <c r="IZQ23" s="7"/>
      <c r="IZR23" s="7"/>
      <c r="IZS23" s="7"/>
      <c r="IZT23" s="7"/>
      <c r="IZU23" s="7"/>
      <c r="IZV23" s="7"/>
      <c r="IZW23" s="7"/>
      <c r="IZX23" s="7"/>
      <c r="IZY23" s="7"/>
      <c r="IZZ23" s="7"/>
      <c r="JAA23" s="7"/>
      <c r="JAB23" s="7"/>
      <c r="JAC23" s="7"/>
      <c r="JAD23" s="7"/>
      <c r="JAE23" s="7"/>
      <c r="JAF23" s="7"/>
      <c r="JAG23" s="7"/>
      <c r="JAH23" s="7"/>
      <c r="JAI23" s="7"/>
      <c r="JAJ23" s="7"/>
      <c r="JAK23" s="7"/>
      <c r="JAL23" s="7"/>
      <c r="JAM23" s="7"/>
      <c r="JAN23" s="7"/>
      <c r="JAO23" s="7"/>
      <c r="JAP23" s="7"/>
      <c r="JAQ23" s="7"/>
      <c r="JAR23" s="7"/>
      <c r="JAS23" s="7"/>
      <c r="JAT23" s="7"/>
      <c r="JAU23" s="7"/>
      <c r="JAV23" s="7"/>
      <c r="JAW23" s="7"/>
      <c r="JAX23" s="7"/>
      <c r="JAY23" s="7"/>
      <c r="JAZ23" s="7"/>
      <c r="JBA23" s="7"/>
      <c r="JBB23" s="7"/>
      <c r="JBC23" s="7"/>
      <c r="JBD23" s="7"/>
      <c r="JBE23" s="7"/>
      <c r="JBF23" s="7"/>
      <c r="JBG23" s="7"/>
      <c r="JBH23" s="7"/>
      <c r="JBI23" s="7"/>
      <c r="JBJ23" s="7"/>
      <c r="JBK23" s="7"/>
      <c r="JBL23" s="7"/>
      <c r="JBM23" s="7"/>
      <c r="JBN23" s="7"/>
      <c r="JBO23" s="7"/>
      <c r="JBP23" s="7"/>
      <c r="JBQ23" s="7"/>
      <c r="JBR23" s="7"/>
      <c r="JBS23" s="7"/>
      <c r="JBT23" s="7"/>
      <c r="JBU23" s="7"/>
      <c r="JBV23" s="7"/>
      <c r="JBW23" s="7"/>
      <c r="JBX23" s="7"/>
      <c r="JBY23" s="7"/>
      <c r="JBZ23" s="7"/>
      <c r="JCA23" s="7"/>
      <c r="JCB23" s="7"/>
      <c r="JCC23" s="7"/>
      <c r="JCD23" s="7"/>
      <c r="JCE23" s="7"/>
      <c r="JCF23" s="7"/>
      <c r="JCG23" s="7"/>
      <c r="JCH23" s="7"/>
      <c r="JCI23" s="7"/>
      <c r="JCJ23" s="7"/>
      <c r="JCK23" s="7"/>
      <c r="JCL23" s="7"/>
      <c r="JCM23" s="7"/>
      <c r="JCN23" s="7"/>
      <c r="JCO23" s="7"/>
      <c r="JCP23" s="7"/>
      <c r="JCQ23" s="7"/>
      <c r="JCR23" s="7"/>
      <c r="JCS23" s="7"/>
      <c r="JCT23" s="7"/>
      <c r="JCU23" s="7"/>
      <c r="JCV23" s="7"/>
      <c r="JCW23" s="7"/>
      <c r="JCX23" s="7"/>
      <c r="JCY23" s="7"/>
      <c r="JCZ23" s="7"/>
      <c r="JDA23" s="7"/>
      <c r="JDB23" s="7"/>
      <c r="JDC23" s="7"/>
      <c r="JDD23" s="7"/>
      <c r="JDE23" s="7"/>
      <c r="JDF23" s="7"/>
      <c r="JDG23" s="7"/>
      <c r="JDH23" s="7"/>
      <c r="JDI23" s="7"/>
      <c r="JDJ23" s="7"/>
      <c r="JDK23" s="7"/>
      <c r="JDL23" s="7"/>
      <c r="JDM23" s="7"/>
      <c r="JDN23" s="7"/>
      <c r="JDO23" s="7"/>
      <c r="JDP23" s="7"/>
      <c r="JDQ23" s="7"/>
      <c r="JDR23" s="7"/>
      <c r="JDS23" s="7"/>
      <c r="JDT23" s="7"/>
      <c r="JDU23" s="7"/>
      <c r="JDV23" s="7"/>
      <c r="JDW23" s="7"/>
      <c r="JDX23" s="7"/>
      <c r="JDY23" s="7"/>
      <c r="JDZ23" s="7"/>
      <c r="JEA23" s="7"/>
      <c r="JEB23" s="7"/>
      <c r="JEC23" s="7"/>
      <c r="JED23" s="7"/>
      <c r="JEE23" s="7"/>
      <c r="JEF23" s="7"/>
      <c r="JEG23" s="7"/>
      <c r="JEH23" s="7"/>
      <c r="JEI23" s="7"/>
      <c r="JEJ23" s="7"/>
      <c r="JEK23" s="7"/>
      <c r="JEL23" s="7"/>
      <c r="JEM23" s="7"/>
      <c r="JEN23" s="7"/>
      <c r="JEO23" s="7"/>
      <c r="JEP23" s="7"/>
      <c r="JEQ23" s="7"/>
      <c r="JER23" s="7"/>
      <c r="JES23" s="7"/>
      <c r="JET23" s="7"/>
      <c r="JEU23" s="7"/>
      <c r="JEV23" s="7"/>
      <c r="JEW23" s="7"/>
      <c r="JEX23" s="7"/>
      <c r="JEY23" s="7"/>
      <c r="JEZ23" s="7"/>
      <c r="JFA23" s="7"/>
      <c r="JFB23" s="7"/>
      <c r="JFC23" s="7"/>
      <c r="JFD23" s="7"/>
      <c r="JFE23" s="7"/>
      <c r="JFF23" s="7"/>
      <c r="JFG23" s="7"/>
      <c r="JFH23" s="7"/>
      <c r="JFI23" s="7"/>
      <c r="JFJ23" s="7"/>
      <c r="JFK23" s="7"/>
      <c r="JFL23" s="7"/>
      <c r="JFM23" s="7"/>
      <c r="JFN23" s="7"/>
      <c r="JFO23" s="7"/>
      <c r="JFP23" s="7"/>
      <c r="JFQ23" s="7"/>
      <c r="JFR23" s="7"/>
      <c r="JFS23" s="7"/>
      <c r="JFT23" s="7"/>
      <c r="JFU23" s="7"/>
      <c r="JFV23" s="7"/>
      <c r="JFW23" s="7"/>
      <c r="JFX23" s="7"/>
      <c r="JFY23" s="7"/>
      <c r="JFZ23" s="7"/>
      <c r="JGA23" s="7"/>
      <c r="JGB23" s="7"/>
      <c r="JGC23" s="7"/>
      <c r="JGD23" s="7"/>
      <c r="JGE23" s="7"/>
      <c r="JGF23" s="7"/>
      <c r="JGG23" s="7"/>
      <c r="JGH23" s="7"/>
      <c r="JGI23" s="7"/>
      <c r="JGJ23" s="7"/>
      <c r="JGK23" s="7"/>
      <c r="JGL23" s="7"/>
      <c r="JGM23" s="7"/>
      <c r="JGN23" s="7"/>
      <c r="JGO23" s="7"/>
      <c r="JGP23" s="7"/>
      <c r="JGQ23" s="7"/>
      <c r="JGR23" s="7"/>
      <c r="JGS23" s="7"/>
      <c r="JGT23" s="7"/>
      <c r="JGU23" s="7"/>
      <c r="JGV23" s="7"/>
      <c r="JGW23" s="7"/>
      <c r="JGX23" s="7"/>
      <c r="JGY23" s="7"/>
      <c r="JGZ23" s="7"/>
      <c r="JHA23" s="7"/>
      <c r="JHB23" s="7"/>
      <c r="JHC23" s="7"/>
      <c r="JHD23" s="7"/>
      <c r="JHE23" s="7"/>
      <c r="JHF23" s="7"/>
      <c r="JHG23" s="7"/>
      <c r="JHH23" s="7"/>
      <c r="JHI23" s="7"/>
      <c r="JHJ23" s="7"/>
      <c r="JHK23" s="7"/>
      <c r="JHL23" s="7"/>
      <c r="JHM23" s="7"/>
      <c r="JHN23" s="7"/>
      <c r="JHO23" s="7"/>
      <c r="JHP23" s="7"/>
      <c r="JHQ23" s="7"/>
      <c r="JHR23" s="7"/>
      <c r="JHS23" s="7"/>
      <c r="JHT23" s="7"/>
      <c r="JHU23" s="7"/>
      <c r="JHV23" s="7"/>
      <c r="JHW23" s="7"/>
      <c r="JHX23" s="7"/>
      <c r="JHY23" s="7"/>
      <c r="JHZ23" s="7"/>
      <c r="JIA23" s="7"/>
      <c r="JIB23" s="7"/>
      <c r="JIC23" s="7"/>
      <c r="JID23" s="7"/>
      <c r="JIE23" s="7"/>
      <c r="JIF23" s="7"/>
      <c r="JIG23" s="7"/>
      <c r="JIH23" s="7"/>
      <c r="JII23" s="7"/>
      <c r="JIJ23" s="7"/>
      <c r="JIK23" s="7"/>
      <c r="JIL23" s="7"/>
      <c r="JIM23" s="7"/>
      <c r="JIN23" s="7"/>
      <c r="JIO23" s="7"/>
      <c r="JIP23" s="7"/>
      <c r="JIQ23" s="7"/>
      <c r="JIR23" s="7"/>
      <c r="JIS23" s="7"/>
      <c r="JIT23" s="7"/>
      <c r="JIU23" s="7"/>
      <c r="JIV23" s="7"/>
      <c r="JIW23" s="7"/>
      <c r="JIX23" s="7"/>
      <c r="JIY23" s="7"/>
      <c r="JIZ23" s="7"/>
      <c r="JJA23" s="7"/>
      <c r="JJB23" s="7"/>
      <c r="JJC23" s="7"/>
      <c r="JJD23" s="7"/>
      <c r="JJE23" s="7"/>
      <c r="JJF23" s="7"/>
      <c r="JJG23" s="7"/>
      <c r="JJH23" s="7"/>
      <c r="JJI23" s="7"/>
      <c r="JJJ23" s="7"/>
      <c r="JJK23" s="7"/>
      <c r="JJL23" s="7"/>
      <c r="JJM23" s="7"/>
      <c r="JJN23" s="7"/>
      <c r="JJO23" s="7"/>
      <c r="JJP23" s="7"/>
      <c r="JJQ23" s="7"/>
      <c r="JJR23" s="7"/>
      <c r="JJS23" s="7"/>
      <c r="JJT23" s="7"/>
      <c r="JJU23" s="7"/>
      <c r="JJV23" s="7"/>
      <c r="JJW23" s="7"/>
      <c r="JJX23" s="7"/>
      <c r="JJY23" s="7"/>
      <c r="JJZ23" s="7"/>
      <c r="JKA23" s="7"/>
      <c r="JKB23" s="7"/>
      <c r="JKC23" s="7"/>
      <c r="JKD23" s="7"/>
      <c r="JKE23" s="7"/>
      <c r="JKF23" s="7"/>
      <c r="JKG23" s="7"/>
      <c r="JKH23" s="7"/>
      <c r="JKI23" s="7"/>
      <c r="JKJ23" s="7"/>
      <c r="JKK23" s="7"/>
      <c r="JKL23" s="7"/>
      <c r="JKM23" s="7"/>
      <c r="JKN23" s="7"/>
      <c r="JKO23" s="7"/>
      <c r="JKP23" s="7"/>
      <c r="JKQ23" s="7"/>
      <c r="JKR23" s="7"/>
      <c r="JKS23" s="7"/>
      <c r="JKT23" s="7"/>
      <c r="JKU23" s="7"/>
      <c r="JKV23" s="7"/>
      <c r="JKW23" s="7"/>
      <c r="JKX23" s="7"/>
      <c r="JKY23" s="7"/>
      <c r="JKZ23" s="7"/>
      <c r="JLA23" s="7"/>
      <c r="JLB23" s="7"/>
      <c r="JLC23" s="7"/>
      <c r="JLD23" s="7"/>
      <c r="JLE23" s="7"/>
      <c r="JLF23" s="7"/>
      <c r="JLG23" s="7"/>
      <c r="JLH23" s="7"/>
      <c r="JLI23" s="7"/>
      <c r="JLJ23" s="7"/>
      <c r="JLK23" s="7"/>
      <c r="JLL23" s="7"/>
      <c r="JLM23" s="7"/>
      <c r="JLN23" s="7"/>
      <c r="JLO23" s="7"/>
      <c r="JLP23" s="7"/>
      <c r="JLQ23" s="7"/>
      <c r="JLR23" s="7"/>
      <c r="JLS23" s="7"/>
      <c r="JLT23" s="7"/>
      <c r="JLU23" s="7"/>
      <c r="JLV23" s="7"/>
      <c r="JLW23" s="7"/>
      <c r="JLX23" s="7"/>
      <c r="JLY23" s="7"/>
      <c r="JLZ23" s="7"/>
      <c r="JMA23" s="7"/>
      <c r="JMB23" s="7"/>
      <c r="JMC23" s="7"/>
      <c r="JMD23" s="7"/>
      <c r="JME23" s="7"/>
      <c r="JMF23" s="7"/>
      <c r="JMG23" s="7"/>
      <c r="JMH23" s="7"/>
      <c r="JMI23" s="7"/>
      <c r="JMJ23" s="7"/>
      <c r="JMK23" s="7"/>
      <c r="JML23" s="7"/>
      <c r="JMM23" s="7"/>
      <c r="JMN23" s="7"/>
      <c r="JMO23" s="7"/>
      <c r="JMP23" s="7"/>
      <c r="JMQ23" s="7"/>
      <c r="JMR23" s="7"/>
      <c r="JMS23" s="7"/>
      <c r="JMT23" s="7"/>
      <c r="JMU23" s="7"/>
      <c r="JMV23" s="7"/>
      <c r="JMW23" s="7"/>
      <c r="JMX23" s="7"/>
      <c r="JMY23" s="7"/>
      <c r="JMZ23" s="7"/>
      <c r="JNA23" s="7"/>
      <c r="JNB23" s="7"/>
      <c r="JNC23" s="7"/>
      <c r="JND23" s="7"/>
      <c r="JNE23" s="7"/>
      <c r="JNF23" s="7"/>
      <c r="JNG23" s="7"/>
      <c r="JNH23" s="7"/>
      <c r="JNI23" s="7"/>
      <c r="JNJ23" s="7"/>
      <c r="JNK23" s="7"/>
      <c r="JNL23" s="7"/>
      <c r="JNM23" s="7"/>
      <c r="JNN23" s="7"/>
      <c r="JNO23" s="7"/>
      <c r="JNP23" s="7"/>
      <c r="JNQ23" s="7"/>
      <c r="JNR23" s="7"/>
      <c r="JNS23" s="7"/>
      <c r="JNT23" s="7"/>
      <c r="JNU23" s="7"/>
      <c r="JNV23" s="7"/>
      <c r="JNW23" s="7"/>
      <c r="JNX23" s="7"/>
      <c r="JNY23" s="7"/>
      <c r="JNZ23" s="7"/>
      <c r="JOA23" s="7"/>
      <c r="JOB23" s="7"/>
      <c r="JOC23" s="7"/>
      <c r="JOD23" s="7"/>
      <c r="JOE23" s="7"/>
      <c r="JOF23" s="7"/>
      <c r="JOG23" s="7"/>
      <c r="JOH23" s="7"/>
      <c r="JOI23" s="7"/>
      <c r="JOJ23" s="7"/>
      <c r="JOK23" s="7"/>
      <c r="JOL23" s="7"/>
      <c r="JOM23" s="7"/>
      <c r="JON23" s="7"/>
      <c r="JOO23" s="7"/>
      <c r="JOP23" s="7"/>
      <c r="JOQ23" s="7"/>
      <c r="JOR23" s="7"/>
      <c r="JOS23" s="7"/>
      <c r="JOT23" s="7"/>
      <c r="JOU23" s="7"/>
      <c r="JOV23" s="7"/>
      <c r="JOW23" s="7"/>
      <c r="JOX23" s="7"/>
      <c r="JOY23" s="7"/>
      <c r="JOZ23" s="7"/>
      <c r="JPA23" s="7"/>
      <c r="JPB23" s="7"/>
      <c r="JPC23" s="7"/>
      <c r="JPD23" s="7"/>
      <c r="JPE23" s="7"/>
      <c r="JPF23" s="7"/>
      <c r="JPG23" s="7"/>
      <c r="JPH23" s="7"/>
      <c r="JPI23" s="7"/>
      <c r="JPJ23" s="7"/>
      <c r="JPK23" s="7"/>
      <c r="JPL23" s="7"/>
      <c r="JPM23" s="7"/>
      <c r="JPN23" s="7"/>
      <c r="JPO23" s="7"/>
      <c r="JPP23" s="7"/>
      <c r="JPQ23" s="7"/>
      <c r="JPR23" s="7"/>
      <c r="JPS23" s="7"/>
      <c r="JPT23" s="7"/>
      <c r="JPU23" s="7"/>
      <c r="JPV23" s="7"/>
      <c r="JPW23" s="7"/>
      <c r="JPX23" s="7"/>
      <c r="JPY23" s="7"/>
      <c r="JPZ23" s="7"/>
      <c r="JQA23" s="7"/>
      <c r="JQB23" s="7"/>
      <c r="JQC23" s="7"/>
      <c r="JQD23" s="7"/>
      <c r="JQE23" s="7"/>
      <c r="JQF23" s="7"/>
      <c r="JQG23" s="7"/>
      <c r="JQH23" s="7"/>
      <c r="JQI23" s="7"/>
      <c r="JQJ23" s="7"/>
      <c r="JQK23" s="7"/>
      <c r="JQL23" s="7"/>
      <c r="JQM23" s="7"/>
      <c r="JQN23" s="7"/>
      <c r="JQO23" s="7"/>
      <c r="JQP23" s="7"/>
      <c r="JQQ23" s="7"/>
      <c r="JQR23" s="7"/>
      <c r="JQS23" s="7"/>
      <c r="JQT23" s="7"/>
      <c r="JQU23" s="7"/>
      <c r="JQV23" s="7"/>
      <c r="JQW23" s="7"/>
      <c r="JQX23" s="7"/>
      <c r="JQY23" s="7"/>
      <c r="JQZ23" s="7"/>
      <c r="JRA23" s="7"/>
      <c r="JRB23" s="7"/>
      <c r="JRC23" s="7"/>
      <c r="JRD23" s="7"/>
      <c r="JRE23" s="7"/>
      <c r="JRF23" s="7"/>
      <c r="JRG23" s="7"/>
      <c r="JRH23" s="7"/>
      <c r="JRI23" s="7"/>
      <c r="JRJ23" s="7"/>
      <c r="JRK23" s="7"/>
      <c r="JRL23" s="7"/>
      <c r="JRM23" s="7"/>
      <c r="JRN23" s="7"/>
      <c r="JRO23" s="7"/>
      <c r="JRP23" s="7"/>
      <c r="JRQ23" s="7"/>
      <c r="JRR23" s="7"/>
      <c r="JRS23" s="7"/>
      <c r="JRT23" s="7"/>
      <c r="JRU23" s="7"/>
      <c r="JRV23" s="7"/>
      <c r="JRW23" s="7"/>
      <c r="JRX23" s="7"/>
      <c r="JRY23" s="7"/>
      <c r="JRZ23" s="7"/>
      <c r="JSA23" s="7"/>
      <c r="JSB23" s="7"/>
      <c r="JSC23" s="7"/>
      <c r="JSD23" s="7"/>
      <c r="JSE23" s="7"/>
      <c r="JSF23" s="7"/>
      <c r="JSG23" s="7"/>
      <c r="JSH23" s="7"/>
      <c r="JSI23" s="7"/>
      <c r="JSJ23" s="7"/>
      <c r="JSK23" s="7"/>
      <c r="JSL23" s="7"/>
      <c r="JSM23" s="7"/>
      <c r="JSN23" s="7"/>
      <c r="JSO23" s="7"/>
      <c r="JSP23" s="7"/>
      <c r="JSQ23" s="7"/>
      <c r="JSR23" s="7"/>
      <c r="JSS23" s="7"/>
      <c r="JST23" s="7"/>
      <c r="JSU23" s="7"/>
      <c r="JSV23" s="7"/>
      <c r="JSW23" s="7"/>
      <c r="JSX23" s="7"/>
      <c r="JSY23" s="7"/>
      <c r="JSZ23" s="7"/>
      <c r="JTA23" s="7"/>
      <c r="JTB23" s="7"/>
      <c r="JTC23" s="7"/>
      <c r="JTD23" s="7"/>
      <c r="JTE23" s="7"/>
      <c r="JTF23" s="7"/>
      <c r="JTG23" s="7"/>
      <c r="JTH23" s="7"/>
      <c r="JTI23" s="7"/>
      <c r="JTJ23" s="7"/>
      <c r="JTK23" s="7"/>
      <c r="JTL23" s="7"/>
      <c r="JTM23" s="7"/>
      <c r="JTN23" s="7"/>
      <c r="JTO23" s="7"/>
      <c r="JTP23" s="7"/>
      <c r="JTQ23" s="7"/>
      <c r="JTR23" s="7"/>
      <c r="JTS23" s="7"/>
      <c r="JTT23" s="7"/>
      <c r="JTU23" s="7"/>
      <c r="JTV23" s="7"/>
      <c r="JTW23" s="7"/>
      <c r="JTX23" s="7"/>
      <c r="JTY23" s="7"/>
      <c r="JTZ23" s="7"/>
      <c r="JUA23" s="7"/>
      <c r="JUB23" s="7"/>
      <c r="JUC23" s="7"/>
      <c r="JUD23" s="7"/>
      <c r="JUE23" s="7"/>
      <c r="JUF23" s="7"/>
      <c r="JUG23" s="7"/>
      <c r="JUH23" s="7"/>
      <c r="JUI23" s="7"/>
      <c r="JUJ23" s="7"/>
      <c r="JUK23" s="7"/>
      <c r="JUL23" s="7"/>
      <c r="JUM23" s="7"/>
      <c r="JUN23" s="7"/>
      <c r="JUO23" s="7"/>
      <c r="JUP23" s="7"/>
      <c r="JUQ23" s="7"/>
      <c r="JUR23" s="7"/>
      <c r="JUS23" s="7"/>
      <c r="JUT23" s="7"/>
      <c r="JUU23" s="7"/>
      <c r="JUV23" s="7"/>
      <c r="JUW23" s="7"/>
      <c r="JUX23" s="7"/>
      <c r="JUY23" s="7"/>
      <c r="JUZ23" s="7"/>
      <c r="JVA23" s="7"/>
      <c r="JVB23" s="7"/>
      <c r="JVC23" s="7"/>
      <c r="JVD23" s="7"/>
      <c r="JVE23" s="7"/>
      <c r="JVF23" s="7"/>
      <c r="JVG23" s="7"/>
      <c r="JVH23" s="7"/>
      <c r="JVI23" s="7"/>
      <c r="JVJ23" s="7"/>
      <c r="JVK23" s="7"/>
      <c r="JVL23" s="7"/>
      <c r="JVM23" s="7"/>
      <c r="JVN23" s="7"/>
      <c r="JVO23" s="7"/>
      <c r="JVP23" s="7"/>
      <c r="JVQ23" s="7"/>
      <c r="JVR23" s="7"/>
      <c r="JVS23" s="7"/>
      <c r="JVT23" s="7"/>
      <c r="JVU23" s="7"/>
      <c r="JVV23" s="7"/>
      <c r="JVW23" s="7"/>
      <c r="JVX23" s="7"/>
      <c r="JVY23" s="7"/>
      <c r="JVZ23" s="7"/>
      <c r="JWA23" s="7"/>
      <c r="JWB23" s="7"/>
      <c r="JWC23" s="7"/>
      <c r="JWD23" s="7"/>
      <c r="JWE23" s="7"/>
      <c r="JWF23" s="7"/>
      <c r="JWG23" s="7"/>
      <c r="JWH23" s="7"/>
      <c r="JWI23" s="7"/>
      <c r="JWJ23" s="7"/>
      <c r="JWK23" s="7"/>
      <c r="JWL23" s="7"/>
      <c r="JWM23" s="7"/>
      <c r="JWN23" s="7"/>
      <c r="JWO23" s="7"/>
      <c r="JWP23" s="7"/>
      <c r="JWQ23" s="7"/>
      <c r="JWR23" s="7"/>
      <c r="JWS23" s="7"/>
      <c r="JWT23" s="7"/>
      <c r="JWU23" s="7"/>
      <c r="JWV23" s="7"/>
      <c r="JWW23" s="7"/>
      <c r="JWX23" s="7"/>
      <c r="JWY23" s="7"/>
      <c r="JWZ23" s="7"/>
      <c r="JXA23" s="7"/>
      <c r="JXB23" s="7"/>
      <c r="JXC23" s="7"/>
      <c r="JXD23" s="7"/>
      <c r="JXE23" s="7"/>
      <c r="JXF23" s="7"/>
      <c r="JXG23" s="7"/>
      <c r="JXH23" s="7"/>
      <c r="JXI23" s="7"/>
      <c r="JXJ23" s="7"/>
      <c r="JXK23" s="7"/>
      <c r="JXL23" s="7"/>
      <c r="JXM23" s="7"/>
      <c r="JXN23" s="7"/>
      <c r="JXO23" s="7"/>
      <c r="JXP23" s="7"/>
      <c r="JXQ23" s="7"/>
      <c r="JXR23" s="7"/>
      <c r="JXS23" s="7"/>
      <c r="JXT23" s="7"/>
      <c r="JXU23" s="7"/>
      <c r="JXV23" s="7"/>
      <c r="JXW23" s="7"/>
      <c r="JXX23" s="7"/>
      <c r="JXY23" s="7"/>
      <c r="JXZ23" s="7"/>
      <c r="JYA23" s="7"/>
      <c r="JYB23" s="7"/>
      <c r="JYC23" s="7"/>
      <c r="JYD23" s="7"/>
      <c r="JYE23" s="7"/>
      <c r="JYF23" s="7"/>
      <c r="JYG23" s="7"/>
      <c r="JYH23" s="7"/>
      <c r="JYI23" s="7"/>
      <c r="JYJ23" s="7"/>
      <c r="JYK23" s="7"/>
      <c r="JYL23" s="7"/>
      <c r="JYM23" s="7"/>
      <c r="JYN23" s="7"/>
      <c r="JYO23" s="7"/>
      <c r="JYP23" s="7"/>
      <c r="JYQ23" s="7"/>
      <c r="JYR23" s="7"/>
      <c r="JYS23" s="7"/>
      <c r="JYT23" s="7"/>
      <c r="JYU23" s="7"/>
      <c r="JYV23" s="7"/>
      <c r="JYW23" s="7"/>
      <c r="JYX23" s="7"/>
      <c r="JYY23" s="7"/>
      <c r="JYZ23" s="7"/>
      <c r="JZA23" s="7"/>
      <c r="JZB23" s="7"/>
      <c r="JZC23" s="7"/>
      <c r="JZD23" s="7"/>
      <c r="JZE23" s="7"/>
      <c r="JZF23" s="7"/>
      <c r="JZG23" s="7"/>
      <c r="JZH23" s="7"/>
      <c r="JZI23" s="7"/>
      <c r="JZJ23" s="7"/>
      <c r="JZK23" s="7"/>
      <c r="JZL23" s="7"/>
      <c r="JZM23" s="7"/>
      <c r="JZN23" s="7"/>
      <c r="JZO23" s="7"/>
      <c r="JZP23" s="7"/>
      <c r="JZQ23" s="7"/>
      <c r="JZR23" s="7"/>
      <c r="JZS23" s="7"/>
      <c r="JZT23" s="7"/>
      <c r="JZU23" s="7"/>
      <c r="JZV23" s="7"/>
      <c r="JZW23" s="7"/>
      <c r="JZX23" s="7"/>
      <c r="JZY23" s="7"/>
      <c r="JZZ23" s="7"/>
      <c r="KAA23" s="7"/>
      <c r="KAB23" s="7"/>
      <c r="KAC23" s="7"/>
      <c r="KAD23" s="7"/>
      <c r="KAE23" s="7"/>
      <c r="KAF23" s="7"/>
      <c r="KAG23" s="7"/>
      <c r="KAH23" s="7"/>
      <c r="KAI23" s="7"/>
      <c r="KAJ23" s="7"/>
      <c r="KAK23" s="7"/>
      <c r="KAL23" s="7"/>
      <c r="KAM23" s="7"/>
      <c r="KAN23" s="7"/>
      <c r="KAO23" s="7"/>
      <c r="KAP23" s="7"/>
      <c r="KAQ23" s="7"/>
      <c r="KAR23" s="7"/>
      <c r="KAS23" s="7"/>
      <c r="KAT23" s="7"/>
      <c r="KAU23" s="7"/>
      <c r="KAV23" s="7"/>
      <c r="KAW23" s="7"/>
      <c r="KAX23" s="7"/>
      <c r="KAY23" s="7"/>
      <c r="KAZ23" s="7"/>
      <c r="KBA23" s="7"/>
      <c r="KBB23" s="7"/>
      <c r="KBC23" s="7"/>
      <c r="KBD23" s="7"/>
      <c r="KBE23" s="7"/>
      <c r="KBF23" s="7"/>
      <c r="KBG23" s="7"/>
      <c r="KBH23" s="7"/>
      <c r="KBI23" s="7"/>
      <c r="KBJ23" s="7"/>
      <c r="KBK23" s="7"/>
      <c r="KBL23" s="7"/>
      <c r="KBM23" s="7"/>
      <c r="KBN23" s="7"/>
      <c r="KBO23" s="7"/>
      <c r="KBP23" s="7"/>
      <c r="KBQ23" s="7"/>
      <c r="KBR23" s="7"/>
      <c r="KBS23" s="7"/>
      <c r="KBT23" s="7"/>
      <c r="KBU23" s="7"/>
      <c r="KBV23" s="7"/>
      <c r="KBW23" s="7"/>
      <c r="KBX23" s="7"/>
      <c r="KBY23" s="7"/>
      <c r="KBZ23" s="7"/>
      <c r="KCA23" s="7"/>
      <c r="KCB23" s="7"/>
      <c r="KCC23" s="7"/>
      <c r="KCD23" s="7"/>
      <c r="KCE23" s="7"/>
      <c r="KCF23" s="7"/>
      <c r="KCG23" s="7"/>
      <c r="KCH23" s="7"/>
      <c r="KCI23" s="7"/>
      <c r="KCJ23" s="7"/>
      <c r="KCK23" s="7"/>
      <c r="KCL23" s="7"/>
      <c r="KCM23" s="7"/>
      <c r="KCN23" s="7"/>
      <c r="KCO23" s="7"/>
      <c r="KCP23" s="7"/>
      <c r="KCQ23" s="7"/>
      <c r="KCR23" s="7"/>
      <c r="KCS23" s="7"/>
      <c r="KCT23" s="7"/>
      <c r="KCU23" s="7"/>
      <c r="KCV23" s="7"/>
      <c r="KCW23" s="7"/>
      <c r="KCX23" s="7"/>
      <c r="KCY23" s="7"/>
      <c r="KCZ23" s="7"/>
      <c r="KDA23" s="7"/>
      <c r="KDB23" s="7"/>
      <c r="KDC23" s="7"/>
      <c r="KDD23" s="7"/>
      <c r="KDE23" s="7"/>
      <c r="KDF23" s="7"/>
      <c r="KDG23" s="7"/>
      <c r="KDH23" s="7"/>
      <c r="KDI23" s="7"/>
      <c r="KDJ23" s="7"/>
      <c r="KDK23" s="7"/>
      <c r="KDL23" s="7"/>
      <c r="KDM23" s="7"/>
      <c r="KDN23" s="7"/>
      <c r="KDO23" s="7"/>
      <c r="KDP23" s="7"/>
      <c r="KDQ23" s="7"/>
      <c r="KDR23" s="7"/>
      <c r="KDS23" s="7"/>
      <c r="KDT23" s="7"/>
      <c r="KDU23" s="7"/>
      <c r="KDV23" s="7"/>
      <c r="KDW23" s="7"/>
      <c r="KDX23" s="7"/>
      <c r="KDY23" s="7"/>
      <c r="KDZ23" s="7"/>
      <c r="KEA23" s="7"/>
      <c r="KEB23" s="7"/>
      <c r="KEC23" s="7"/>
      <c r="KED23" s="7"/>
      <c r="KEE23" s="7"/>
      <c r="KEF23" s="7"/>
      <c r="KEG23" s="7"/>
      <c r="KEH23" s="7"/>
      <c r="KEI23" s="7"/>
      <c r="KEJ23" s="7"/>
      <c r="KEK23" s="7"/>
      <c r="KEL23" s="7"/>
      <c r="KEM23" s="7"/>
      <c r="KEN23" s="7"/>
      <c r="KEO23" s="7"/>
      <c r="KEP23" s="7"/>
      <c r="KEQ23" s="7"/>
      <c r="KER23" s="7"/>
      <c r="KES23" s="7"/>
      <c r="KET23" s="7"/>
      <c r="KEU23" s="7"/>
      <c r="KEV23" s="7"/>
      <c r="KEW23" s="7"/>
      <c r="KEX23" s="7"/>
      <c r="KEY23" s="7"/>
      <c r="KEZ23" s="7"/>
      <c r="KFA23" s="7"/>
      <c r="KFB23" s="7"/>
      <c r="KFC23" s="7"/>
      <c r="KFD23" s="7"/>
      <c r="KFE23" s="7"/>
      <c r="KFF23" s="7"/>
      <c r="KFG23" s="7"/>
      <c r="KFH23" s="7"/>
      <c r="KFI23" s="7"/>
      <c r="KFJ23" s="7"/>
      <c r="KFK23" s="7"/>
      <c r="KFL23" s="7"/>
      <c r="KFM23" s="7"/>
      <c r="KFN23" s="7"/>
      <c r="KFO23" s="7"/>
      <c r="KFP23" s="7"/>
      <c r="KFQ23" s="7"/>
      <c r="KFR23" s="7"/>
      <c r="KFS23" s="7"/>
      <c r="KFT23" s="7"/>
      <c r="KFU23" s="7"/>
      <c r="KFV23" s="7"/>
      <c r="KFW23" s="7"/>
      <c r="KFX23" s="7"/>
      <c r="KFY23" s="7"/>
      <c r="KFZ23" s="7"/>
      <c r="KGA23" s="7"/>
      <c r="KGB23" s="7"/>
      <c r="KGC23" s="7"/>
      <c r="KGD23" s="7"/>
      <c r="KGE23" s="7"/>
      <c r="KGF23" s="7"/>
      <c r="KGG23" s="7"/>
      <c r="KGH23" s="7"/>
      <c r="KGI23" s="7"/>
      <c r="KGJ23" s="7"/>
      <c r="KGK23" s="7"/>
      <c r="KGL23" s="7"/>
      <c r="KGM23" s="7"/>
      <c r="KGN23" s="7"/>
      <c r="KGO23" s="7"/>
      <c r="KGP23" s="7"/>
      <c r="KGQ23" s="7"/>
      <c r="KGR23" s="7"/>
      <c r="KGS23" s="7"/>
      <c r="KGT23" s="7"/>
      <c r="KGU23" s="7"/>
      <c r="KGV23" s="7"/>
      <c r="KGW23" s="7"/>
      <c r="KGX23" s="7"/>
      <c r="KGY23" s="7"/>
      <c r="KGZ23" s="7"/>
      <c r="KHA23" s="7"/>
      <c r="KHB23" s="7"/>
      <c r="KHC23" s="7"/>
      <c r="KHD23" s="7"/>
      <c r="KHE23" s="7"/>
      <c r="KHF23" s="7"/>
      <c r="KHG23" s="7"/>
      <c r="KHH23" s="7"/>
      <c r="KHI23" s="7"/>
      <c r="KHJ23" s="7"/>
      <c r="KHK23" s="7"/>
      <c r="KHL23" s="7"/>
      <c r="KHM23" s="7"/>
      <c r="KHN23" s="7"/>
      <c r="KHO23" s="7"/>
      <c r="KHP23" s="7"/>
      <c r="KHQ23" s="7"/>
      <c r="KHR23" s="7"/>
      <c r="KHS23" s="7"/>
      <c r="KHT23" s="7"/>
      <c r="KHU23" s="7"/>
      <c r="KHV23" s="7"/>
      <c r="KHW23" s="7"/>
      <c r="KHX23" s="7"/>
      <c r="KHY23" s="7"/>
      <c r="KHZ23" s="7"/>
      <c r="KIA23" s="7"/>
      <c r="KIB23" s="7"/>
      <c r="KIC23" s="7"/>
      <c r="KID23" s="7"/>
      <c r="KIE23" s="7"/>
      <c r="KIF23" s="7"/>
      <c r="KIG23" s="7"/>
      <c r="KIH23" s="7"/>
      <c r="KII23" s="7"/>
      <c r="KIJ23" s="7"/>
      <c r="KIK23" s="7"/>
      <c r="KIL23" s="7"/>
      <c r="KIM23" s="7"/>
      <c r="KIN23" s="7"/>
      <c r="KIO23" s="7"/>
      <c r="KIP23" s="7"/>
      <c r="KIQ23" s="7"/>
      <c r="KIR23" s="7"/>
      <c r="KIS23" s="7"/>
      <c r="KIT23" s="7"/>
      <c r="KIU23" s="7"/>
      <c r="KIV23" s="7"/>
      <c r="KIW23" s="7"/>
      <c r="KIX23" s="7"/>
      <c r="KIY23" s="7"/>
      <c r="KIZ23" s="7"/>
      <c r="KJA23" s="7"/>
      <c r="KJB23" s="7"/>
      <c r="KJC23" s="7"/>
      <c r="KJD23" s="7"/>
      <c r="KJE23" s="7"/>
      <c r="KJF23" s="7"/>
      <c r="KJG23" s="7"/>
      <c r="KJH23" s="7"/>
      <c r="KJI23" s="7"/>
      <c r="KJJ23" s="7"/>
      <c r="KJK23" s="7"/>
      <c r="KJL23" s="7"/>
      <c r="KJM23" s="7"/>
      <c r="KJN23" s="7"/>
      <c r="KJO23" s="7"/>
      <c r="KJP23" s="7"/>
      <c r="KJQ23" s="7"/>
      <c r="KJR23" s="7"/>
      <c r="KJS23" s="7"/>
      <c r="KJT23" s="7"/>
      <c r="KJU23" s="7"/>
      <c r="KJV23" s="7"/>
      <c r="KJW23" s="7"/>
      <c r="KJX23" s="7"/>
      <c r="KJY23" s="7"/>
      <c r="KJZ23" s="7"/>
      <c r="KKA23" s="7"/>
      <c r="KKB23" s="7"/>
      <c r="KKC23" s="7"/>
      <c r="KKD23" s="7"/>
      <c r="KKE23" s="7"/>
      <c r="KKF23" s="7"/>
      <c r="KKG23" s="7"/>
      <c r="KKH23" s="7"/>
      <c r="KKI23" s="7"/>
      <c r="KKJ23" s="7"/>
      <c r="KKK23" s="7"/>
      <c r="KKL23" s="7"/>
      <c r="KKM23" s="7"/>
      <c r="KKN23" s="7"/>
      <c r="KKO23" s="7"/>
      <c r="KKP23" s="7"/>
      <c r="KKQ23" s="7"/>
      <c r="KKR23" s="7"/>
      <c r="KKS23" s="7"/>
      <c r="KKT23" s="7"/>
      <c r="KKU23" s="7"/>
      <c r="KKV23" s="7"/>
      <c r="KKW23" s="7"/>
      <c r="KKX23" s="7"/>
      <c r="KKY23" s="7"/>
      <c r="KKZ23" s="7"/>
      <c r="KLA23" s="7"/>
      <c r="KLB23" s="7"/>
      <c r="KLC23" s="7"/>
      <c r="KLD23" s="7"/>
      <c r="KLE23" s="7"/>
      <c r="KLF23" s="7"/>
      <c r="KLG23" s="7"/>
      <c r="KLH23" s="7"/>
      <c r="KLI23" s="7"/>
      <c r="KLJ23" s="7"/>
      <c r="KLK23" s="7"/>
      <c r="KLL23" s="7"/>
      <c r="KLM23" s="7"/>
      <c r="KLN23" s="7"/>
      <c r="KLO23" s="7"/>
      <c r="KLP23" s="7"/>
      <c r="KLQ23" s="7"/>
      <c r="KLR23" s="7"/>
      <c r="KLS23" s="7"/>
      <c r="KLT23" s="7"/>
      <c r="KLU23" s="7"/>
      <c r="KLV23" s="7"/>
      <c r="KLW23" s="7"/>
      <c r="KLX23" s="7"/>
      <c r="KLY23" s="7"/>
      <c r="KLZ23" s="7"/>
      <c r="KMA23" s="7"/>
      <c r="KMB23" s="7"/>
      <c r="KMC23" s="7"/>
      <c r="KMD23" s="7"/>
      <c r="KME23" s="7"/>
      <c r="KMF23" s="7"/>
      <c r="KMG23" s="7"/>
      <c r="KMH23" s="7"/>
      <c r="KMI23" s="7"/>
      <c r="KMJ23" s="7"/>
      <c r="KMK23" s="7"/>
      <c r="KML23" s="7"/>
      <c r="KMM23" s="7"/>
      <c r="KMN23" s="7"/>
      <c r="KMO23" s="7"/>
      <c r="KMP23" s="7"/>
      <c r="KMQ23" s="7"/>
      <c r="KMR23" s="7"/>
      <c r="KMS23" s="7"/>
      <c r="KMT23" s="7"/>
      <c r="KMU23" s="7"/>
      <c r="KMV23" s="7"/>
      <c r="KMW23" s="7"/>
      <c r="KMX23" s="7"/>
      <c r="KMY23" s="7"/>
      <c r="KMZ23" s="7"/>
      <c r="KNA23" s="7"/>
      <c r="KNB23" s="7"/>
      <c r="KNC23" s="7"/>
      <c r="KND23" s="7"/>
      <c r="KNE23" s="7"/>
      <c r="KNF23" s="7"/>
      <c r="KNG23" s="7"/>
      <c r="KNH23" s="7"/>
      <c r="KNI23" s="7"/>
      <c r="KNJ23" s="7"/>
      <c r="KNK23" s="7"/>
      <c r="KNL23" s="7"/>
      <c r="KNM23" s="7"/>
      <c r="KNN23" s="7"/>
      <c r="KNO23" s="7"/>
      <c r="KNP23" s="7"/>
      <c r="KNQ23" s="7"/>
      <c r="KNR23" s="7"/>
      <c r="KNS23" s="7"/>
      <c r="KNT23" s="7"/>
      <c r="KNU23" s="7"/>
      <c r="KNV23" s="7"/>
      <c r="KNW23" s="7"/>
      <c r="KNX23" s="7"/>
      <c r="KNY23" s="7"/>
      <c r="KNZ23" s="7"/>
      <c r="KOA23" s="7"/>
      <c r="KOB23" s="7"/>
      <c r="KOC23" s="7"/>
      <c r="KOD23" s="7"/>
      <c r="KOE23" s="7"/>
      <c r="KOF23" s="7"/>
      <c r="KOG23" s="7"/>
      <c r="KOH23" s="7"/>
      <c r="KOI23" s="7"/>
      <c r="KOJ23" s="7"/>
      <c r="KOK23" s="7"/>
      <c r="KOL23" s="7"/>
      <c r="KOM23" s="7"/>
      <c r="KON23" s="7"/>
      <c r="KOO23" s="7"/>
      <c r="KOP23" s="7"/>
      <c r="KOQ23" s="7"/>
      <c r="KOR23" s="7"/>
      <c r="KOS23" s="7"/>
      <c r="KOT23" s="7"/>
      <c r="KOU23" s="7"/>
      <c r="KOV23" s="7"/>
      <c r="KOW23" s="7"/>
      <c r="KOX23" s="7"/>
      <c r="KOY23" s="7"/>
      <c r="KOZ23" s="7"/>
      <c r="KPA23" s="7"/>
      <c r="KPB23" s="7"/>
      <c r="KPC23" s="7"/>
      <c r="KPD23" s="7"/>
      <c r="KPE23" s="7"/>
      <c r="KPF23" s="7"/>
      <c r="KPG23" s="7"/>
      <c r="KPH23" s="7"/>
      <c r="KPI23" s="7"/>
      <c r="KPJ23" s="7"/>
      <c r="KPK23" s="7"/>
      <c r="KPL23" s="7"/>
      <c r="KPM23" s="7"/>
      <c r="KPN23" s="7"/>
      <c r="KPO23" s="7"/>
      <c r="KPP23" s="7"/>
      <c r="KPQ23" s="7"/>
      <c r="KPR23" s="7"/>
      <c r="KPS23" s="7"/>
      <c r="KPT23" s="7"/>
      <c r="KPU23" s="7"/>
      <c r="KPV23" s="7"/>
      <c r="KPW23" s="7"/>
      <c r="KPX23" s="7"/>
      <c r="KPY23" s="7"/>
      <c r="KPZ23" s="7"/>
      <c r="KQA23" s="7"/>
      <c r="KQB23" s="7"/>
      <c r="KQC23" s="7"/>
      <c r="KQD23" s="7"/>
      <c r="KQE23" s="7"/>
      <c r="KQF23" s="7"/>
      <c r="KQG23" s="7"/>
      <c r="KQH23" s="7"/>
      <c r="KQI23" s="7"/>
      <c r="KQJ23" s="7"/>
      <c r="KQK23" s="7"/>
      <c r="KQL23" s="7"/>
      <c r="KQM23" s="7"/>
      <c r="KQN23" s="7"/>
      <c r="KQO23" s="7"/>
      <c r="KQP23" s="7"/>
      <c r="KQQ23" s="7"/>
      <c r="KQR23" s="7"/>
      <c r="KQS23" s="7"/>
      <c r="KQT23" s="7"/>
      <c r="KQU23" s="7"/>
      <c r="KQV23" s="7"/>
      <c r="KQW23" s="7"/>
      <c r="KQX23" s="7"/>
      <c r="KQY23" s="7"/>
      <c r="KQZ23" s="7"/>
      <c r="KRA23" s="7"/>
      <c r="KRB23" s="7"/>
      <c r="KRC23" s="7"/>
      <c r="KRD23" s="7"/>
      <c r="KRE23" s="7"/>
      <c r="KRF23" s="7"/>
      <c r="KRG23" s="7"/>
      <c r="KRH23" s="7"/>
      <c r="KRI23" s="7"/>
      <c r="KRJ23" s="7"/>
      <c r="KRK23" s="7"/>
      <c r="KRL23" s="7"/>
      <c r="KRM23" s="7"/>
      <c r="KRN23" s="7"/>
      <c r="KRO23" s="7"/>
      <c r="KRP23" s="7"/>
      <c r="KRQ23" s="7"/>
      <c r="KRR23" s="7"/>
      <c r="KRS23" s="7"/>
      <c r="KRT23" s="7"/>
      <c r="KRU23" s="7"/>
      <c r="KRV23" s="7"/>
      <c r="KRW23" s="7"/>
      <c r="KRX23" s="7"/>
      <c r="KRY23" s="7"/>
      <c r="KRZ23" s="7"/>
      <c r="KSA23" s="7"/>
      <c r="KSB23" s="7"/>
      <c r="KSC23" s="7"/>
      <c r="KSD23" s="7"/>
      <c r="KSE23" s="7"/>
      <c r="KSF23" s="7"/>
      <c r="KSG23" s="7"/>
      <c r="KSH23" s="7"/>
      <c r="KSI23" s="7"/>
      <c r="KSJ23" s="7"/>
      <c r="KSK23" s="7"/>
      <c r="KSL23" s="7"/>
      <c r="KSM23" s="7"/>
      <c r="KSN23" s="7"/>
      <c r="KSO23" s="7"/>
      <c r="KSP23" s="7"/>
      <c r="KSQ23" s="7"/>
      <c r="KSR23" s="7"/>
      <c r="KSS23" s="7"/>
      <c r="KST23" s="7"/>
      <c r="KSU23" s="7"/>
      <c r="KSV23" s="7"/>
      <c r="KSW23" s="7"/>
      <c r="KSX23" s="7"/>
      <c r="KSY23" s="7"/>
      <c r="KSZ23" s="7"/>
      <c r="KTA23" s="7"/>
      <c r="KTB23" s="7"/>
      <c r="KTC23" s="7"/>
      <c r="KTD23" s="7"/>
      <c r="KTE23" s="7"/>
      <c r="KTF23" s="7"/>
      <c r="KTG23" s="7"/>
      <c r="KTH23" s="7"/>
      <c r="KTI23" s="7"/>
      <c r="KTJ23" s="7"/>
      <c r="KTK23" s="7"/>
      <c r="KTL23" s="7"/>
      <c r="KTM23" s="7"/>
      <c r="KTN23" s="7"/>
      <c r="KTO23" s="7"/>
      <c r="KTP23" s="7"/>
      <c r="KTQ23" s="7"/>
      <c r="KTR23" s="7"/>
      <c r="KTS23" s="7"/>
      <c r="KTT23" s="7"/>
      <c r="KTU23" s="7"/>
      <c r="KTV23" s="7"/>
      <c r="KTW23" s="7"/>
      <c r="KTX23" s="7"/>
      <c r="KTY23" s="7"/>
      <c r="KTZ23" s="7"/>
      <c r="KUA23" s="7"/>
      <c r="KUB23" s="7"/>
      <c r="KUC23" s="7"/>
      <c r="KUD23" s="7"/>
      <c r="KUE23" s="7"/>
      <c r="KUF23" s="7"/>
      <c r="KUG23" s="7"/>
      <c r="KUH23" s="7"/>
      <c r="KUI23" s="7"/>
      <c r="KUJ23" s="7"/>
      <c r="KUK23" s="7"/>
      <c r="KUL23" s="7"/>
      <c r="KUM23" s="7"/>
      <c r="KUN23" s="7"/>
      <c r="KUO23" s="7"/>
      <c r="KUP23" s="7"/>
      <c r="KUQ23" s="7"/>
      <c r="KUR23" s="7"/>
      <c r="KUS23" s="7"/>
      <c r="KUT23" s="7"/>
      <c r="KUU23" s="7"/>
      <c r="KUV23" s="7"/>
      <c r="KUW23" s="7"/>
      <c r="KUX23" s="7"/>
      <c r="KUY23" s="7"/>
      <c r="KUZ23" s="7"/>
      <c r="KVA23" s="7"/>
      <c r="KVB23" s="7"/>
      <c r="KVC23" s="7"/>
      <c r="KVD23" s="7"/>
      <c r="KVE23" s="7"/>
      <c r="KVF23" s="7"/>
      <c r="KVG23" s="7"/>
      <c r="KVH23" s="7"/>
      <c r="KVI23" s="7"/>
      <c r="KVJ23" s="7"/>
      <c r="KVK23" s="7"/>
      <c r="KVL23" s="7"/>
      <c r="KVM23" s="7"/>
      <c r="KVN23" s="7"/>
      <c r="KVO23" s="7"/>
      <c r="KVP23" s="7"/>
      <c r="KVQ23" s="7"/>
      <c r="KVR23" s="7"/>
      <c r="KVS23" s="7"/>
      <c r="KVT23" s="7"/>
      <c r="KVU23" s="7"/>
      <c r="KVV23" s="7"/>
      <c r="KVW23" s="7"/>
      <c r="KVX23" s="7"/>
      <c r="KVY23" s="7"/>
      <c r="KVZ23" s="7"/>
      <c r="KWA23" s="7"/>
      <c r="KWB23" s="7"/>
      <c r="KWC23" s="7"/>
      <c r="KWD23" s="7"/>
      <c r="KWE23" s="7"/>
      <c r="KWF23" s="7"/>
      <c r="KWG23" s="7"/>
      <c r="KWH23" s="7"/>
      <c r="KWI23" s="7"/>
      <c r="KWJ23" s="7"/>
      <c r="KWK23" s="7"/>
      <c r="KWL23" s="7"/>
      <c r="KWM23" s="7"/>
      <c r="KWN23" s="7"/>
      <c r="KWO23" s="7"/>
      <c r="KWP23" s="7"/>
      <c r="KWQ23" s="7"/>
      <c r="KWR23" s="7"/>
      <c r="KWS23" s="7"/>
      <c r="KWT23" s="7"/>
      <c r="KWU23" s="7"/>
      <c r="KWV23" s="7"/>
      <c r="KWW23" s="7"/>
      <c r="KWX23" s="7"/>
      <c r="KWY23" s="7"/>
      <c r="KWZ23" s="7"/>
      <c r="KXA23" s="7"/>
      <c r="KXB23" s="7"/>
      <c r="KXC23" s="7"/>
      <c r="KXD23" s="7"/>
      <c r="KXE23" s="7"/>
      <c r="KXF23" s="7"/>
      <c r="KXG23" s="7"/>
      <c r="KXH23" s="7"/>
      <c r="KXI23" s="7"/>
      <c r="KXJ23" s="7"/>
      <c r="KXK23" s="7"/>
      <c r="KXL23" s="7"/>
      <c r="KXM23" s="7"/>
      <c r="KXN23" s="7"/>
      <c r="KXO23" s="7"/>
      <c r="KXP23" s="7"/>
      <c r="KXQ23" s="7"/>
      <c r="KXR23" s="7"/>
      <c r="KXS23" s="7"/>
      <c r="KXT23" s="7"/>
      <c r="KXU23" s="7"/>
      <c r="KXV23" s="7"/>
      <c r="KXW23" s="7"/>
      <c r="KXX23" s="7"/>
      <c r="KXY23" s="7"/>
      <c r="KXZ23" s="7"/>
      <c r="KYA23" s="7"/>
      <c r="KYB23" s="7"/>
      <c r="KYC23" s="7"/>
      <c r="KYD23" s="7"/>
      <c r="KYE23" s="7"/>
      <c r="KYF23" s="7"/>
      <c r="KYG23" s="7"/>
      <c r="KYH23" s="7"/>
      <c r="KYI23" s="7"/>
      <c r="KYJ23" s="7"/>
      <c r="KYK23" s="7"/>
      <c r="KYL23" s="7"/>
      <c r="KYM23" s="7"/>
      <c r="KYN23" s="7"/>
      <c r="KYO23" s="7"/>
      <c r="KYP23" s="7"/>
      <c r="KYQ23" s="7"/>
      <c r="KYR23" s="7"/>
      <c r="KYS23" s="7"/>
      <c r="KYT23" s="7"/>
      <c r="KYU23" s="7"/>
      <c r="KYV23" s="7"/>
      <c r="KYW23" s="7"/>
      <c r="KYX23" s="7"/>
      <c r="KYY23" s="7"/>
      <c r="KYZ23" s="7"/>
      <c r="KZA23" s="7"/>
      <c r="KZB23" s="7"/>
      <c r="KZC23" s="7"/>
      <c r="KZD23" s="7"/>
      <c r="KZE23" s="7"/>
      <c r="KZF23" s="7"/>
      <c r="KZG23" s="7"/>
      <c r="KZH23" s="7"/>
      <c r="KZI23" s="7"/>
      <c r="KZJ23" s="7"/>
      <c r="KZK23" s="7"/>
      <c r="KZL23" s="7"/>
      <c r="KZM23" s="7"/>
      <c r="KZN23" s="7"/>
      <c r="KZO23" s="7"/>
      <c r="KZP23" s="7"/>
      <c r="KZQ23" s="7"/>
      <c r="KZR23" s="7"/>
      <c r="KZS23" s="7"/>
      <c r="KZT23" s="7"/>
      <c r="KZU23" s="7"/>
      <c r="KZV23" s="7"/>
      <c r="KZW23" s="7"/>
      <c r="KZX23" s="7"/>
      <c r="KZY23" s="7"/>
      <c r="KZZ23" s="7"/>
      <c r="LAA23" s="7"/>
      <c r="LAB23" s="7"/>
      <c r="LAC23" s="7"/>
      <c r="LAD23" s="7"/>
      <c r="LAE23" s="7"/>
      <c r="LAF23" s="7"/>
      <c r="LAG23" s="7"/>
      <c r="LAH23" s="7"/>
      <c r="LAI23" s="7"/>
      <c r="LAJ23" s="7"/>
      <c r="LAK23" s="7"/>
      <c r="LAL23" s="7"/>
      <c r="LAM23" s="7"/>
      <c r="LAN23" s="7"/>
      <c r="LAO23" s="7"/>
      <c r="LAP23" s="7"/>
      <c r="LAQ23" s="7"/>
      <c r="LAR23" s="7"/>
      <c r="LAS23" s="7"/>
      <c r="LAT23" s="7"/>
      <c r="LAU23" s="7"/>
      <c r="LAV23" s="7"/>
      <c r="LAW23" s="7"/>
      <c r="LAX23" s="7"/>
      <c r="LAY23" s="7"/>
      <c r="LAZ23" s="7"/>
      <c r="LBA23" s="7"/>
      <c r="LBB23" s="7"/>
      <c r="LBC23" s="7"/>
      <c r="LBD23" s="7"/>
      <c r="LBE23" s="7"/>
      <c r="LBF23" s="7"/>
      <c r="LBG23" s="7"/>
      <c r="LBH23" s="7"/>
      <c r="LBI23" s="7"/>
      <c r="LBJ23" s="7"/>
      <c r="LBK23" s="7"/>
      <c r="LBL23" s="7"/>
      <c r="LBM23" s="7"/>
      <c r="LBN23" s="7"/>
      <c r="LBO23" s="7"/>
      <c r="LBP23" s="7"/>
      <c r="LBQ23" s="7"/>
      <c r="LBR23" s="7"/>
      <c r="LBS23" s="7"/>
      <c r="LBT23" s="7"/>
      <c r="LBU23" s="7"/>
      <c r="LBV23" s="7"/>
      <c r="LBW23" s="7"/>
      <c r="LBX23" s="7"/>
      <c r="LBY23" s="7"/>
      <c r="LBZ23" s="7"/>
      <c r="LCA23" s="7"/>
      <c r="LCB23" s="7"/>
      <c r="LCC23" s="7"/>
      <c r="LCD23" s="7"/>
      <c r="LCE23" s="7"/>
      <c r="LCF23" s="7"/>
      <c r="LCG23" s="7"/>
      <c r="LCH23" s="7"/>
      <c r="LCI23" s="7"/>
      <c r="LCJ23" s="7"/>
      <c r="LCK23" s="7"/>
      <c r="LCL23" s="7"/>
      <c r="LCM23" s="7"/>
      <c r="LCN23" s="7"/>
      <c r="LCO23" s="7"/>
      <c r="LCP23" s="7"/>
      <c r="LCQ23" s="7"/>
      <c r="LCR23" s="7"/>
      <c r="LCS23" s="7"/>
      <c r="LCT23" s="7"/>
      <c r="LCU23" s="7"/>
      <c r="LCV23" s="7"/>
      <c r="LCW23" s="7"/>
      <c r="LCX23" s="7"/>
      <c r="LCY23" s="7"/>
      <c r="LCZ23" s="7"/>
      <c r="LDA23" s="7"/>
      <c r="LDB23" s="7"/>
      <c r="LDC23" s="7"/>
      <c r="LDD23" s="7"/>
      <c r="LDE23" s="7"/>
      <c r="LDF23" s="7"/>
      <c r="LDG23" s="7"/>
      <c r="LDH23" s="7"/>
      <c r="LDI23" s="7"/>
      <c r="LDJ23" s="7"/>
      <c r="LDK23" s="7"/>
      <c r="LDL23" s="7"/>
      <c r="LDM23" s="7"/>
      <c r="LDN23" s="7"/>
      <c r="LDO23" s="7"/>
      <c r="LDP23" s="7"/>
      <c r="LDQ23" s="7"/>
      <c r="LDR23" s="7"/>
      <c r="LDS23" s="7"/>
      <c r="LDT23" s="7"/>
      <c r="LDU23" s="7"/>
      <c r="LDV23" s="7"/>
      <c r="LDW23" s="7"/>
      <c r="LDX23" s="7"/>
      <c r="LDY23" s="7"/>
      <c r="LDZ23" s="7"/>
      <c r="LEA23" s="7"/>
      <c r="LEB23" s="7"/>
      <c r="LEC23" s="7"/>
      <c r="LED23" s="7"/>
      <c r="LEE23" s="7"/>
      <c r="LEF23" s="7"/>
      <c r="LEG23" s="7"/>
      <c r="LEH23" s="7"/>
      <c r="LEI23" s="7"/>
      <c r="LEJ23" s="7"/>
      <c r="LEK23" s="7"/>
      <c r="LEL23" s="7"/>
      <c r="LEM23" s="7"/>
      <c r="LEN23" s="7"/>
      <c r="LEO23" s="7"/>
      <c r="LEP23" s="7"/>
      <c r="LEQ23" s="7"/>
      <c r="LER23" s="7"/>
      <c r="LES23" s="7"/>
      <c r="LET23" s="7"/>
      <c r="LEU23" s="7"/>
      <c r="LEV23" s="7"/>
      <c r="LEW23" s="7"/>
      <c r="LEX23" s="7"/>
      <c r="LEY23" s="7"/>
      <c r="LEZ23" s="7"/>
      <c r="LFA23" s="7"/>
      <c r="LFB23" s="7"/>
      <c r="LFC23" s="7"/>
      <c r="LFD23" s="7"/>
      <c r="LFE23" s="7"/>
      <c r="LFF23" s="7"/>
      <c r="LFG23" s="7"/>
      <c r="LFH23" s="7"/>
      <c r="LFI23" s="7"/>
      <c r="LFJ23" s="7"/>
      <c r="LFK23" s="7"/>
      <c r="LFL23" s="7"/>
      <c r="LFM23" s="7"/>
      <c r="LFN23" s="7"/>
      <c r="LFO23" s="7"/>
      <c r="LFP23" s="7"/>
      <c r="LFQ23" s="7"/>
      <c r="LFR23" s="7"/>
      <c r="LFS23" s="7"/>
      <c r="LFT23" s="7"/>
      <c r="LFU23" s="7"/>
      <c r="LFV23" s="7"/>
      <c r="LFW23" s="7"/>
      <c r="LFX23" s="7"/>
      <c r="LFY23" s="7"/>
      <c r="LFZ23" s="7"/>
      <c r="LGA23" s="7"/>
      <c r="LGB23" s="7"/>
      <c r="LGC23" s="7"/>
      <c r="LGD23" s="7"/>
      <c r="LGE23" s="7"/>
      <c r="LGF23" s="7"/>
      <c r="LGG23" s="7"/>
      <c r="LGH23" s="7"/>
      <c r="LGI23" s="7"/>
      <c r="LGJ23" s="7"/>
      <c r="LGK23" s="7"/>
      <c r="LGL23" s="7"/>
      <c r="LGM23" s="7"/>
      <c r="LGN23" s="7"/>
      <c r="LGO23" s="7"/>
      <c r="LGP23" s="7"/>
      <c r="LGQ23" s="7"/>
      <c r="LGR23" s="7"/>
      <c r="LGS23" s="7"/>
      <c r="LGT23" s="7"/>
      <c r="LGU23" s="7"/>
      <c r="LGV23" s="7"/>
      <c r="LGW23" s="7"/>
      <c r="LGX23" s="7"/>
      <c r="LGY23" s="7"/>
      <c r="LGZ23" s="7"/>
      <c r="LHA23" s="7"/>
      <c r="LHB23" s="7"/>
      <c r="LHC23" s="7"/>
      <c r="LHD23" s="7"/>
      <c r="LHE23" s="7"/>
      <c r="LHF23" s="7"/>
      <c r="LHG23" s="7"/>
      <c r="LHH23" s="7"/>
      <c r="LHI23" s="7"/>
      <c r="LHJ23" s="7"/>
      <c r="LHK23" s="7"/>
      <c r="LHL23" s="7"/>
      <c r="LHM23" s="7"/>
      <c r="LHN23" s="7"/>
      <c r="LHO23" s="7"/>
      <c r="LHP23" s="7"/>
      <c r="LHQ23" s="7"/>
      <c r="LHR23" s="7"/>
      <c r="LHS23" s="7"/>
      <c r="LHT23" s="7"/>
      <c r="LHU23" s="7"/>
      <c r="LHV23" s="7"/>
      <c r="LHW23" s="7"/>
      <c r="LHX23" s="7"/>
      <c r="LHY23" s="7"/>
      <c r="LHZ23" s="7"/>
      <c r="LIA23" s="7"/>
      <c r="LIB23" s="7"/>
      <c r="LIC23" s="7"/>
      <c r="LID23" s="7"/>
      <c r="LIE23" s="7"/>
      <c r="LIF23" s="7"/>
      <c r="LIG23" s="7"/>
      <c r="LIH23" s="7"/>
      <c r="LII23" s="7"/>
      <c r="LIJ23" s="7"/>
      <c r="LIK23" s="7"/>
      <c r="LIL23" s="7"/>
      <c r="LIM23" s="7"/>
      <c r="LIN23" s="7"/>
      <c r="LIO23" s="7"/>
      <c r="LIP23" s="7"/>
      <c r="LIQ23" s="7"/>
      <c r="LIR23" s="7"/>
      <c r="LIS23" s="7"/>
      <c r="LIT23" s="7"/>
      <c r="LIU23" s="7"/>
      <c r="LIV23" s="7"/>
      <c r="LIW23" s="7"/>
      <c r="LIX23" s="7"/>
      <c r="LIY23" s="7"/>
      <c r="LIZ23" s="7"/>
      <c r="LJA23" s="7"/>
      <c r="LJB23" s="7"/>
      <c r="LJC23" s="7"/>
      <c r="LJD23" s="7"/>
      <c r="LJE23" s="7"/>
      <c r="LJF23" s="7"/>
      <c r="LJG23" s="7"/>
      <c r="LJH23" s="7"/>
      <c r="LJI23" s="7"/>
      <c r="LJJ23" s="7"/>
      <c r="LJK23" s="7"/>
      <c r="LJL23" s="7"/>
      <c r="LJM23" s="7"/>
      <c r="LJN23" s="7"/>
      <c r="LJO23" s="7"/>
      <c r="LJP23" s="7"/>
      <c r="LJQ23" s="7"/>
      <c r="LJR23" s="7"/>
      <c r="LJS23" s="7"/>
      <c r="LJT23" s="7"/>
      <c r="LJU23" s="7"/>
      <c r="LJV23" s="7"/>
      <c r="LJW23" s="7"/>
      <c r="LJX23" s="7"/>
      <c r="LJY23" s="7"/>
      <c r="LJZ23" s="7"/>
      <c r="LKA23" s="7"/>
      <c r="LKB23" s="7"/>
      <c r="LKC23" s="7"/>
      <c r="LKD23" s="7"/>
      <c r="LKE23" s="7"/>
      <c r="LKF23" s="7"/>
      <c r="LKG23" s="7"/>
      <c r="LKH23" s="7"/>
      <c r="LKI23" s="7"/>
      <c r="LKJ23" s="7"/>
      <c r="LKK23" s="7"/>
      <c r="LKL23" s="7"/>
      <c r="LKM23" s="7"/>
      <c r="LKN23" s="7"/>
      <c r="LKO23" s="7"/>
      <c r="LKP23" s="7"/>
      <c r="LKQ23" s="7"/>
      <c r="LKR23" s="7"/>
      <c r="LKS23" s="7"/>
      <c r="LKT23" s="7"/>
      <c r="LKU23" s="7"/>
      <c r="LKV23" s="7"/>
      <c r="LKW23" s="7"/>
      <c r="LKX23" s="7"/>
      <c r="LKY23" s="7"/>
      <c r="LKZ23" s="7"/>
      <c r="LLA23" s="7"/>
      <c r="LLB23" s="7"/>
      <c r="LLC23" s="7"/>
      <c r="LLD23" s="7"/>
      <c r="LLE23" s="7"/>
      <c r="LLF23" s="7"/>
      <c r="LLG23" s="7"/>
      <c r="LLH23" s="7"/>
      <c r="LLI23" s="7"/>
      <c r="LLJ23" s="7"/>
      <c r="LLK23" s="7"/>
      <c r="LLL23" s="7"/>
      <c r="LLM23" s="7"/>
      <c r="LLN23" s="7"/>
      <c r="LLO23" s="7"/>
      <c r="LLP23" s="7"/>
      <c r="LLQ23" s="7"/>
      <c r="LLR23" s="7"/>
      <c r="LLS23" s="7"/>
      <c r="LLT23" s="7"/>
      <c r="LLU23" s="7"/>
      <c r="LLV23" s="7"/>
      <c r="LLW23" s="7"/>
      <c r="LLX23" s="7"/>
      <c r="LLY23" s="7"/>
      <c r="LLZ23" s="7"/>
      <c r="LMA23" s="7"/>
      <c r="LMB23" s="7"/>
      <c r="LMC23" s="7"/>
      <c r="LMD23" s="7"/>
      <c r="LME23" s="7"/>
      <c r="LMF23" s="7"/>
      <c r="LMG23" s="7"/>
      <c r="LMH23" s="7"/>
      <c r="LMI23" s="7"/>
      <c r="LMJ23" s="7"/>
      <c r="LMK23" s="7"/>
      <c r="LML23" s="7"/>
      <c r="LMM23" s="7"/>
      <c r="LMN23" s="7"/>
      <c r="LMO23" s="7"/>
      <c r="LMP23" s="7"/>
      <c r="LMQ23" s="7"/>
      <c r="LMR23" s="7"/>
      <c r="LMS23" s="7"/>
      <c r="LMT23" s="7"/>
      <c r="LMU23" s="7"/>
      <c r="LMV23" s="7"/>
      <c r="LMW23" s="7"/>
      <c r="LMX23" s="7"/>
      <c r="LMY23" s="7"/>
      <c r="LMZ23" s="7"/>
      <c r="LNA23" s="7"/>
      <c r="LNB23" s="7"/>
      <c r="LNC23" s="7"/>
      <c r="LND23" s="7"/>
      <c r="LNE23" s="7"/>
      <c r="LNF23" s="7"/>
      <c r="LNG23" s="7"/>
      <c r="LNH23" s="7"/>
      <c r="LNI23" s="7"/>
      <c r="LNJ23" s="7"/>
      <c r="LNK23" s="7"/>
      <c r="LNL23" s="7"/>
      <c r="LNM23" s="7"/>
      <c r="LNN23" s="7"/>
      <c r="LNO23" s="7"/>
      <c r="LNP23" s="7"/>
      <c r="LNQ23" s="7"/>
      <c r="LNR23" s="7"/>
      <c r="LNS23" s="7"/>
      <c r="LNT23" s="7"/>
      <c r="LNU23" s="7"/>
      <c r="LNV23" s="7"/>
      <c r="LNW23" s="7"/>
      <c r="LNX23" s="7"/>
      <c r="LNY23" s="7"/>
      <c r="LNZ23" s="7"/>
      <c r="LOA23" s="7"/>
      <c r="LOB23" s="7"/>
      <c r="LOC23" s="7"/>
      <c r="LOD23" s="7"/>
      <c r="LOE23" s="7"/>
      <c r="LOF23" s="7"/>
      <c r="LOG23" s="7"/>
      <c r="LOH23" s="7"/>
      <c r="LOI23" s="7"/>
      <c r="LOJ23" s="7"/>
      <c r="LOK23" s="7"/>
      <c r="LOL23" s="7"/>
      <c r="LOM23" s="7"/>
      <c r="LON23" s="7"/>
      <c r="LOO23" s="7"/>
      <c r="LOP23" s="7"/>
      <c r="LOQ23" s="7"/>
      <c r="LOR23" s="7"/>
      <c r="LOS23" s="7"/>
      <c r="LOT23" s="7"/>
      <c r="LOU23" s="7"/>
      <c r="LOV23" s="7"/>
      <c r="LOW23" s="7"/>
      <c r="LOX23" s="7"/>
      <c r="LOY23" s="7"/>
      <c r="LOZ23" s="7"/>
      <c r="LPA23" s="7"/>
      <c r="LPB23" s="7"/>
      <c r="LPC23" s="7"/>
      <c r="LPD23" s="7"/>
      <c r="LPE23" s="7"/>
      <c r="LPF23" s="7"/>
      <c r="LPG23" s="7"/>
      <c r="LPH23" s="7"/>
      <c r="LPI23" s="7"/>
      <c r="LPJ23" s="7"/>
      <c r="LPK23" s="7"/>
      <c r="LPL23" s="7"/>
      <c r="LPM23" s="7"/>
      <c r="LPN23" s="7"/>
      <c r="LPO23" s="7"/>
      <c r="LPP23" s="7"/>
      <c r="LPQ23" s="7"/>
      <c r="LPR23" s="7"/>
      <c r="LPS23" s="7"/>
      <c r="LPT23" s="7"/>
      <c r="LPU23" s="7"/>
      <c r="LPV23" s="7"/>
      <c r="LPW23" s="7"/>
      <c r="LPX23" s="7"/>
      <c r="LPY23" s="7"/>
      <c r="LPZ23" s="7"/>
      <c r="LQA23" s="7"/>
      <c r="LQB23" s="7"/>
      <c r="LQC23" s="7"/>
      <c r="LQD23" s="7"/>
      <c r="LQE23" s="7"/>
      <c r="LQF23" s="7"/>
      <c r="LQG23" s="7"/>
      <c r="LQH23" s="7"/>
      <c r="LQI23" s="7"/>
      <c r="LQJ23" s="7"/>
      <c r="LQK23" s="7"/>
      <c r="LQL23" s="7"/>
      <c r="LQM23" s="7"/>
      <c r="LQN23" s="7"/>
      <c r="LQO23" s="7"/>
      <c r="LQP23" s="7"/>
      <c r="LQQ23" s="7"/>
      <c r="LQR23" s="7"/>
      <c r="LQS23" s="7"/>
      <c r="LQT23" s="7"/>
      <c r="LQU23" s="7"/>
      <c r="LQV23" s="7"/>
      <c r="LQW23" s="7"/>
      <c r="LQX23" s="7"/>
      <c r="LQY23" s="7"/>
      <c r="LQZ23" s="7"/>
      <c r="LRA23" s="7"/>
      <c r="LRB23" s="7"/>
      <c r="LRC23" s="7"/>
      <c r="LRD23" s="7"/>
      <c r="LRE23" s="7"/>
      <c r="LRF23" s="7"/>
      <c r="LRG23" s="7"/>
      <c r="LRH23" s="7"/>
      <c r="LRI23" s="7"/>
      <c r="LRJ23" s="7"/>
      <c r="LRK23" s="7"/>
      <c r="LRL23" s="7"/>
      <c r="LRM23" s="7"/>
      <c r="LRN23" s="7"/>
      <c r="LRO23" s="7"/>
      <c r="LRP23" s="7"/>
      <c r="LRQ23" s="7"/>
      <c r="LRR23" s="7"/>
      <c r="LRS23" s="7"/>
      <c r="LRT23" s="7"/>
      <c r="LRU23" s="7"/>
      <c r="LRV23" s="7"/>
      <c r="LRW23" s="7"/>
      <c r="LRX23" s="7"/>
      <c r="LRY23" s="7"/>
      <c r="LRZ23" s="7"/>
      <c r="LSA23" s="7"/>
      <c r="LSB23" s="7"/>
      <c r="LSC23" s="7"/>
      <c r="LSD23" s="7"/>
      <c r="LSE23" s="7"/>
      <c r="LSF23" s="7"/>
      <c r="LSG23" s="7"/>
      <c r="LSH23" s="7"/>
      <c r="LSI23" s="7"/>
      <c r="LSJ23" s="7"/>
      <c r="LSK23" s="7"/>
      <c r="LSL23" s="7"/>
      <c r="LSM23" s="7"/>
      <c r="LSN23" s="7"/>
      <c r="LSO23" s="7"/>
      <c r="LSP23" s="7"/>
      <c r="LSQ23" s="7"/>
      <c r="LSR23" s="7"/>
      <c r="LSS23" s="7"/>
      <c r="LST23" s="7"/>
      <c r="LSU23" s="7"/>
      <c r="LSV23" s="7"/>
      <c r="LSW23" s="7"/>
      <c r="LSX23" s="7"/>
      <c r="LSY23" s="7"/>
      <c r="LSZ23" s="7"/>
      <c r="LTA23" s="7"/>
      <c r="LTB23" s="7"/>
      <c r="LTC23" s="7"/>
      <c r="LTD23" s="7"/>
      <c r="LTE23" s="7"/>
      <c r="LTF23" s="7"/>
      <c r="LTG23" s="7"/>
      <c r="LTH23" s="7"/>
      <c r="LTI23" s="7"/>
      <c r="LTJ23" s="7"/>
      <c r="LTK23" s="7"/>
      <c r="LTL23" s="7"/>
      <c r="LTM23" s="7"/>
      <c r="LTN23" s="7"/>
      <c r="LTO23" s="7"/>
      <c r="LTP23" s="7"/>
      <c r="LTQ23" s="7"/>
      <c r="LTR23" s="7"/>
      <c r="LTS23" s="7"/>
      <c r="LTT23" s="7"/>
      <c r="LTU23" s="7"/>
      <c r="LTV23" s="7"/>
      <c r="LTW23" s="7"/>
      <c r="LTX23" s="7"/>
      <c r="LTY23" s="7"/>
      <c r="LTZ23" s="7"/>
      <c r="LUA23" s="7"/>
      <c r="LUB23" s="7"/>
      <c r="LUC23" s="7"/>
      <c r="LUD23" s="7"/>
      <c r="LUE23" s="7"/>
      <c r="LUF23" s="7"/>
      <c r="LUG23" s="7"/>
      <c r="LUH23" s="7"/>
      <c r="LUI23" s="7"/>
      <c r="LUJ23" s="7"/>
      <c r="LUK23" s="7"/>
      <c r="LUL23" s="7"/>
      <c r="LUM23" s="7"/>
      <c r="LUN23" s="7"/>
      <c r="LUO23" s="7"/>
      <c r="LUP23" s="7"/>
      <c r="LUQ23" s="7"/>
      <c r="LUR23" s="7"/>
      <c r="LUS23" s="7"/>
      <c r="LUT23" s="7"/>
      <c r="LUU23" s="7"/>
      <c r="LUV23" s="7"/>
      <c r="LUW23" s="7"/>
      <c r="LUX23" s="7"/>
      <c r="LUY23" s="7"/>
      <c r="LUZ23" s="7"/>
      <c r="LVA23" s="7"/>
      <c r="LVB23" s="7"/>
      <c r="LVC23" s="7"/>
      <c r="LVD23" s="7"/>
      <c r="LVE23" s="7"/>
      <c r="LVF23" s="7"/>
      <c r="LVG23" s="7"/>
      <c r="LVH23" s="7"/>
      <c r="LVI23" s="7"/>
      <c r="LVJ23" s="7"/>
      <c r="LVK23" s="7"/>
      <c r="LVL23" s="7"/>
      <c r="LVM23" s="7"/>
      <c r="LVN23" s="7"/>
      <c r="LVO23" s="7"/>
      <c r="LVP23" s="7"/>
      <c r="LVQ23" s="7"/>
      <c r="LVR23" s="7"/>
      <c r="LVS23" s="7"/>
      <c r="LVT23" s="7"/>
      <c r="LVU23" s="7"/>
      <c r="LVV23" s="7"/>
      <c r="LVW23" s="7"/>
      <c r="LVX23" s="7"/>
      <c r="LVY23" s="7"/>
      <c r="LVZ23" s="7"/>
      <c r="LWA23" s="7"/>
      <c r="LWB23" s="7"/>
      <c r="LWC23" s="7"/>
      <c r="LWD23" s="7"/>
      <c r="LWE23" s="7"/>
      <c r="LWF23" s="7"/>
      <c r="LWG23" s="7"/>
      <c r="LWH23" s="7"/>
      <c r="LWI23" s="7"/>
      <c r="LWJ23" s="7"/>
      <c r="LWK23" s="7"/>
      <c r="LWL23" s="7"/>
      <c r="LWM23" s="7"/>
      <c r="LWN23" s="7"/>
      <c r="LWO23" s="7"/>
      <c r="LWP23" s="7"/>
      <c r="LWQ23" s="7"/>
      <c r="LWR23" s="7"/>
      <c r="LWS23" s="7"/>
      <c r="LWT23" s="7"/>
      <c r="LWU23" s="7"/>
      <c r="LWV23" s="7"/>
      <c r="LWW23" s="7"/>
      <c r="LWX23" s="7"/>
      <c r="LWY23" s="7"/>
      <c r="LWZ23" s="7"/>
      <c r="LXA23" s="7"/>
      <c r="LXB23" s="7"/>
      <c r="LXC23" s="7"/>
      <c r="LXD23" s="7"/>
      <c r="LXE23" s="7"/>
      <c r="LXF23" s="7"/>
      <c r="LXG23" s="7"/>
      <c r="LXH23" s="7"/>
      <c r="LXI23" s="7"/>
      <c r="LXJ23" s="7"/>
      <c r="LXK23" s="7"/>
      <c r="LXL23" s="7"/>
      <c r="LXM23" s="7"/>
      <c r="LXN23" s="7"/>
      <c r="LXO23" s="7"/>
      <c r="LXP23" s="7"/>
      <c r="LXQ23" s="7"/>
      <c r="LXR23" s="7"/>
      <c r="LXS23" s="7"/>
      <c r="LXT23" s="7"/>
      <c r="LXU23" s="7"/>
      <c r="LXV23" s="7"/>
      <c r="LXW23" s="7"/>
      <c r="LXX23" s="7"/>
      <c r="LXY23" s="7"/>
      <c r="LXZ23" s="7"/>
      <c r="LYA23" s="7"/>
      <c r="LYB23" s="7"/>
      <c r="LYC23" s="7"/>
      <c r="LYD23" s="7"/>
      <c r="LYE23" s="7"/>
      <c r="LYF23" s="7"/>
      <c r="LYG23" s="7"/>
      <c r="LYH23" s="7"/>
      <c r="LYI23" s="7"/>
      <c r="LYJ23" s="7"/>
      <c r="LYK23" s="7"/>
      <c r="LYL23" s="7"/>
      <c r="LYM23" s="7"/>
      <c r="LYN23" s="7"/>
      <c r="LYO23" s="7"/>
      <c r="LYP23" s="7"/>
      <c r="LYQ23" s="7"/>
      <c r="LYR23" s="7"/>
      <c r="LYS23" s="7"/>
      <c r="LYT23" s="7"/>
      <c r="LYU23" s="7"/>
      <c r="LYV23" s="7"/>
      <c r="LYW23" s="7"/>
      <c r="LYX23" s="7"/>
      <c r="LYY23" s="7"/>
      <c r="LYZ23" s="7"/>
      <c r="LZA23" s="7"/>
      <c r="LZB23" s="7"/>
      <c r="LZC23" s="7"/>
      <c r="LZD23" s="7"/>
      <c r="LZE23" s="7"/>
      <c r="LZF23" s="7"/>
      <c r="LZG23" s="7"/>
      <c r="LZH23" s="7"/>
      <c r="LZI23" s="7"/>
      <c r="LZJ23" s="7"/>
      <c r="LZK23" s="7"/>
      <c r="LZL23" s="7"/>
      <c r="LZM23" s="7"/>
      <c r="LZN23" s="7"/>
      <c r="LZO23" s="7"/>
      <c r="LZP23" s="7"/>
      <c r="LZQ23" s="7"/>
      <c r="LZR23" s="7"/>
      <c r="LZS23" s="7"/>
      <c r="LZT23" s="7"/>
      <c r="LZU23" s="7"/>
      <c r="LZV23" s="7"/>
      <c r="LZW23" s="7"/>
      <c r="LZX23" s="7"/>
      <c r="LZY23" s="7"/>
      <c r="LZZ23" s="7"/>
      <c r="MAA23" s="7"/>
      <c r="MAB23" s="7"/>
      <c r="MAC23" s="7"/>
      <c r="MAD23" s="7"/>
      <c r="MAE23" s="7"/>
      <c r="MAF23" s="7"/>
      <c r="MAG23" s="7"/>
      <c r="MAH23" s="7"/>
      <c r="MAI23" s="7"/>
      <c r="MAJ23" s="7"/>
      <c r="MAK23" s="7"/>
      <c r="MAL23" s="7"/>
      <c r="MAM23" s="7"/>
      <c r="MAN23" s="7"/>
      <c r="MAO23" s="7"/>
      <c r="MAP23" s="7"/>
      <c r="MAQ23" s="7"/>
      <c r="MAR23" s="7"/>
      <c r="MAS23" s="7"/>
      <c r="MAT23" s="7"/>
      <c r="MAU23" s="7"/>
      <c r="MAV23" s="7"/>
      <c r="MAW23" s="7"/>
      <c r="MAX23" s="7"/>
      <c r="MAY23" s="7"/>
      <c r="MAZ23" s="7"/>
      <c r="MBA23" s="7"/>
      <c r="MBB23" s="7"/>
      <c r="MBC23" s="7"/>
      <c r="MBD23" s="7"/>
      <c r="MBE23" s="7"/>
      <c r="MBF23" s="7"/>
      <c r="MBG23" s="7"/>
      <c r="MBH23" s="7"/>
      <c r="MBI23" s="7"/>
      <c r="MBJ23" s="7"/>
      <c r="MBK23" s="7"/>
      <c r="MBL23" s="7"/>
      <c r="MBM23" s="7"/>
      <c r="MBN23" s="7"/>
      <c r="MBO23" s="7"/>
      <c r="MBP23" s="7"/>
      <c r="MBQ23" s="7"/>
      <c r="MBR23" s="7"/>
      <c r="MBS23" s="7"/>
      <c r="MBT23" s="7"/>
      <c r="MBU23" s="7"/>
      <c r="MBV23" s="7"/>
      <c r="MBW23" s="7"/>
      <c r="MBX23" s="7"/>
      <c r="MBY23" s="7"/>
      <c r="MBZ23" s="7"/>
      <c r="MCA23" s="7"/>
      <c r="MCB23" s="7"/>
      <c r="MCC23" s="7"/>
      <c r="MCD23" s="7"/>
      <c r="MCE23" s="7"/>
      <c r="MCF23" s="7"/>
      <c r="MCG23" s="7"/>
      <c r="MCH23" s="7"/>
      <c r="MCI23" s="7"/>
      <c r="MCJ23" s="7"/>
      <c r="MCK23" s="7"/>
      <c r="MCL23" s="7"/>
      <c r="MCM23" s="7"/>
      <c r="MCN23" s="7"/>
      <c r="MCO23" s="7"/>
      <c r="MCP23" s="7"/>
      <c r="MCQ23" s="7"/>
      <c r="MCR23" s="7"/>
      <c r="MCS23" s="7"/>
      <c r="MCT23" s="7"/>
      <c r="MCU23" s="7"/>
      <c r="MCV23" s="7"/>
      <c r="MCW23" s="7"/>
      <c r="MCX23" s="7"/>
      <c r="MCY23" s="7"/>
      <c r="MCZ23" s="7"/>
      <c r="MDA23" s="7"/>
      <c r="MDB23" s="7"/>
      <c r="MDC23" s="7"/>
      <c r="MDD23" s="7"/>
      <c r="MDE23" s="7"/>
      <c r="MDF23" s="7"/>
      <c r="MDG23" s="7"/>
      <c r="MDH23" s="7"/>
      <c r="MDI23" s="7"/>
      <c r="MDJ23" s="7"/>
      <c r="MDK23" s="7"/>
      <c r="MDL23" s="7"/>
      <c r="MDM23" s="7"/>
      <c r="MDN23" s="7"/>
      <c r="MDO23" s="7"/>
      <c r="MDP23" s="7"/>
      <c r="MDQ23" s="7"/>
      <c r="MDR23" s="7"/>
      <c r="MDS23" s="7"/>
      <c r="MDT23" s="7"/>
      <c r="MDU23" s="7"/>
      <c r="MDV23" s="7"/>
      <c r="MDW23" s="7"/>
      <c r="MDX23" s="7"/>
      <c r="MDY23" s="7"/>
      <c r="MDZ23" s="7"/>
      <c r="MEA23" s="7"/>
      <c r="MEB23" s="7"/>
      <c r="MEC23" s="7"/>
      <c r="MED23" s="7"/>
      <c r="MEE23" s="7"/>
      <c r="MEF23" s="7"/>
      <c r="MEG23" s="7"/>
      <c r="MEH23" s="7"/>
      <c r="MEI23" s="7"/>
      <c r="MEJ23" s="7"/>
      <c r="MEK23" s="7"/>
      <c r="MEL23" s="7"/>
      <c r="MEM23" s="7"/>
      <c r="MEN23" s="7"/>
      <c r="MEO23" s="7"/>
      <c r="MEP23" s="7"/>
      <c r="MEQ23" s="7"/>
      <c r="MER23" s="7"/>
      <c r="MES23" s="7"/>
      <c r="MET23" s="7"/>
      <c r="MEU23" s="7"/>
      <c r="MEV23" s="7"/>
      <c r="MEW23" s="7"/>
      <c r="MEX23" s="7"/>
      <c r="MEY23" s="7"/>
      <c r="MEZ23" s="7"/>
      <c r="MFA23" s="7"/>
      <c r="MFB23" s="7"/>
      <c r="MFC23" s="7"/>
      <c r="MFD23" s="7"/>
      <c r="MFE23" s="7"/>
      <c r="MFF23" s="7"/>
      <c r="MFG23" s="7"/>
      <c r="MFH23" s="7"/>
      <c r="MFI23" s="7"/>
      <c r="MFJ23" s="7"/>
      <c r="MFK23" s="7"/>
      <c r="MFL23" s="7"/>
      <c r="MFM23" s="7"/>
      <c r="MFN23" s="7"/>
      <c r="MFO23" s="7"/>
      <c r="MFP23" s="7"/>
      <c r="MFQ23" s="7"/>
      <c r="MFR23" s="7"/>
      <c r="MFS23" s="7"/>
      <c r="MFT23" s="7"/>
      <c r="MFU23" s="7"/>
      <c r="MFV23" s="7"/>
      <c r="MFW23" s="7"/>
      <c r="MFX23" s="7"/>
      <c r="MFY23" s="7"/>
      <c r="MFZ23" s="7"/>
      <c r="MGA23" s="7"/>
      <c r="MGB23" s="7"/>
      <c r="MGC23" s="7"/>
      <c r="MGD23" s="7"/>
      <c r="MGE23" s="7"/>
      <c r="MGF23" s="7"/>
      <c r="MGG23" s="7"/>
      <c r="MGH23" s="7"/>
      <c r="MGI23" s="7"/>
      <c r="MGJ23" s="7"/>
      <c r="MGK23" s="7"/>
      <c r="MGL23" s="7"/>
      <c r="MGM23" s="7"/>
      <c r="MGN23" s="7"/>
      <c r="MGO23" s="7"/>
      <c r="MGP23" s="7"/>
      <c r="MGQ23" s="7"/>
      <c r="MGR23" s="7"/>
      <c r="MGS23" s="7"/>
      <c r="MGT23" s="7"/>
      <c r="MGU23" s="7"/>
      <c r="MGV23" s="7"/>
      <c r="MGW23" s="7"/>
      <c r="MGX23" s="7"/>
      <c r="MGY23" s="7"/>
      <c r="MGZ23" s="7"/>
      <c r="MHA23" s="7"/>
      <c r="MHB23" s="7"/>
      <c r="MHC23" s="7"/>
      <c r="MHD23" s="7"/>
      <c r="MHE23" s="7"/>
      <c r="MHF23" s="7"/>
      <c r="MHG23" s="7"/>
      <c r="MHH23" s="7"/>
      <c r="MHI23" s="7"/>
      <c r="MHJ23" s="7"/>
      <c r="MHK23" s="7"/>
      <c r="MHL23" s="7"/>
      <c r="MHM23" s="7"/>
      <c r="MHN23" s="7"/>
      <c r="MHO23" s="7"/>
      <c r="MHP23" s="7"/>
      <c r="MHQ23" s="7"/>
      <c r="MHR23" s="7"/>
      <c r="MHS23" s="7"/>
      <c r="MHT23" s="7"/>
      <c r="MHU23" s="7"/>
      <c r="MHV23" s="7"/>
      <c r="MHW23" s="7"/>
      <c r="MHX23" s="7"/>
      <c r="MHY23" s="7"/>
      <c r="MHZ23" s="7"/>
      <c r="MIA23" s="7"/>
      <c r="MIB23" s="7"/>
      <c r="MIC23" s="7"/>
      <c r="MID23" s="7"/>
      <c r="MIE23" s="7"/>
      <c r="MIF23" s="7"/>
      <c r="MIG23" s="7"/>
      <c r="MIH23" s="7"/>
      <c r="MII23" s="7"/>
      <c r="MIJ23" s="7"/>
      <c r="MIK23" s="7"/>
      <c r="MIL23" s="7"/>
      <c r="MIM23" s="7"/>
      <c r="MIN23" s="7"/>
      <c r="MIO23" s="7"/>
      <c r="MIP23" s="7"/>
      <c r="MIQ23" s="7"/>
      <c r="MIR23" s="7"/>
      <c r="MIS23" s="7"/>
      <c r="MIT23" s="7"/>
      <c r="MIU23" s="7"/>
      <c r="MIV23" s="7"/>
      <c r="MIW23" s="7"/>
      <c r="MIX23" s="7"/>
      <c r="MIY23" s="7"/>
      <c r="MIZ23" s="7"/>
      <c r="MJA23" s="7"/>
      <c r="MJB23" s="7"/>
      <c r="MJC23" s="7"/>
      <c r="MJD23" s="7"/>
      <c r="MJE23" s="7"/>
      <c r="MJF23" s="7"/>
      <c r="MJG23" s="7"/>
      <c r="MJH23" s="7"/>
      <c r="MJI23" s="7"/>
      <c r="MJJ23" s="7"/>
      <c r="MJK23" s="7"/>
      <c r="MJL23" s="7"/>
      <c r="MJM23" s="7"/>
      <c r="MJN23" s="7"/>
      <c r="MJO23" s="7"/>
      <c r="MJP23" s="7"/>
      <c r="MJQ23" s="7"/>
      <c r="MJR23" s="7"/>
      <c r="MJS23" s="7"/>
      <c r="MJT23" s="7"/>
      <c r="MJU23" s="7"/>
      <c r="MJV23" s="7"/>
      <c r="MJW23" s="7"/>
      <c r="MJX23" s="7"/>
      <c r="MJY23" s="7"/>
      <c r="MJZ23" s="7"/>
      <c r="MKA23" s="7"/>
      <c r="MKB23" s="7"/>
      <c r="MKC23" s="7"/>
      <c r="MKD23" s="7"/>
      <c r="MKE23" s="7"/>
      <c r="MKF23" s="7"/>
      <c r="MKG23" s="7"/>
      <c r="MKH23" s="7"/>
      <c r="MKI23" s="7"/>
      <c r="MKJ23" s="7"/>
      <c r="MKK23" s="7"/>
      <c r="MKL23" s="7"/>
      <c r="MKM23" s="7"/>
      <c r="MKN23" s="7"/>
      <c r="MKO23" s="7"/>
      <c r="MKP23" s="7"/>
      <c r="MKQ23" s="7"/>
      <c r="MKR23" s="7"/>
      <c r="MKS23" s="7"/>
      <c r="MKT23" s="7"/>
      <c r="MKU23" s="7"/>
      <c r="MKV23" s="7"/>
      <c r="MKW23" s="7"/>
      <c r="MKX23" s="7"/>
      <c r="MKY23" s="7"/>
      <c r="MKZ23" s="7"/>
      <c r="MLA23" s="7"/>
      <c r="MLB23" s="7"/>
      <c r="MLC23" s="7"/>
      <c r="MLD23" s="7"/>
      <c r="MLE23" s="7"/>
      <c r="MLF23" s="7"/>
      <c r="MLG23" s="7"/>
      <c r="MLH23" s="7"/>
      <c r="MLI23" s="7"/>
      <c r="MLJ23" s="7"/>
      <c r="MLK23" s="7"/>
      <c r="MLL23" s="7"/>
      <c r="MLM23" s="7"/>
      <c r="MLN23" s="7"/>
      <c r="MLO23" s="7"/>
      <c r="MLP23" s="7"/>
      <c r="MLQ23" s="7"/>
      <c r="MLR23" s="7"/>
      <c r="MLS23" s="7"/>
      <c r="MLT23" s="7"/>
      <c r="MLU23" s="7"/>
      <c r="MLV23" s="7"/>
      <c r="MLW23" s="7"/>
      <c r="MLX23" s="7"/>
      <c r="MLY23" s="7"/>
      <c r="MLZ23" s="7"/>
      <c r="MMA23" s="7"/>
      <c r="MMB23" s="7"/>
      <c r="MMC23" s="7"/>
      <c r="MMD23" s="7"/>
      <c r="MME23" s="7"/>
      <c r="MMF23" s="7"/>
      <c r="MMG23" s="7"/>
      <c r="MMH23" s="7"/>
      <c r="MMI23" s="7"/>
      <c r="MMJ23" s="7"/>
      <c r="MMK23" s="7"/>
      <c r="MML23" s="7"/>
      <c r="MMM23" s="7"/>
      <c r="MMN23" s="7"/>
      <c r="MMO23" s="7"/>
      <c r="MMP23" s="7"/>
      <c r="MMQ23" s="7"/>
      <c r="MMR23" s="7"/>
      <c r="MMS23" s="7"/>
      <c r="MMT23" s="7"/>
      <c r="MMU23" s="7"/>
      <c r="MMV23" s="7"/>
      <c r="MMW23" s="7"/>
      <c r="MMX23" s="7"/>
      <c r="MMY23" s="7"/>
      <c r="MMZ23" s="7"/>
      <c r="MNA23" s="7"/>
      <c r="MNB23" s="7"/>
      <c r="MNC23" s="7"/>
      <c r="MND23" s="7"/>
      <c r="MNE23" s="7"/>
      <c r="MNF23" s="7"/>
      <c r="MNG23" s="7"/>
      <c r="MNH23" s="7"/>
      <c r="MNI23" s="7"/>
      <c r="MNJ23" s="7"/>
      <c r="MNK23" s="7"/>
      <c r="MNL23" s="7"/>
      <c r="MNM23" s="7"/>
      <c r="MNN23" s="7"/>
      <c r="MNO23" s="7"/>
      <c r="MNP23" s="7"/>
      <c r="MNQ23" s="7"/>
      <c r="MNR23" s="7"/>
      <c r="MNS23" s="7"/>
      <c r="MNT23" s="7"/>
      <c r="MNU23" s="7"/>
      <c r="MNV23" s="7"/>
      <c r="MNW23" s="7"/>
      <c r="MNX23" s="7"/>
      <c r="MNY23" s="7"/>
      <c r="MNZ23" s="7"/>
      <c r="MOA23" s="7"/>
      <c r="MOB23" s="7"/>
      <c r="MOC23" s="7"/>
      <c r="MOD23" s="7"/>
      <c r="MOE23" s="7"/>
      <c r="MOF23" s="7"/>
      <c r="MOG23" s="7"/>
      <c r="MOH23" s="7"/>
      <c r="MOI23" s="7"/>
      <c r="MOJ23" s="7"/>
      <c r="MOK23" s="7"/>
      <c r="MOL23" s="7"/>
      <c r="MOM23" s="7"/>
      <c r="MON23" s="7"/>
      <c r="MOO23" s="7"/>
      <c r="MOP23" s="7"/>
      <c r="MOQ23" s="7"/>
      <c r="MOR23" s="7"/>
      <c r="MOS23" s="7"/>
      <c r="MOT23" s="7"/>
      <c r="MOU23" s="7"/>
      <c r="MOV23" s="7"/>
      <c r="MOW23" s="7"/>
      <c r="MOX23" s="7"/>
      <c r="MOY23" s="7"/>
      <c r="MOZ23" s="7"/>
      <c r="MPA23" s="7"/>
      <c r="MPB23" s="7"/>
      <c r="MPC23" s="7"/>
      <c r="MPD23" s="7"/>
      <c r="MPE23" s="7"/>
      <c r="MPF23" s="7"/>
      <c r="MPG23" s="7"/>
      <c r="MPH23" s="7"/>
      <c r="MPI23" s="7"/>
      <c r="MPJ23" s="7"/>
      <c r="MPK23" s="7"/>
      <c r="MPL23" s="7"/>
      <c r="MPM23" s="7"/>
      <c r="MPN23" s="7"/>
      <c r="MPO23" s="7"/>
      <c r="MPP23" s="7"/>
      <c r="MPQ23" s="7"/>
      <c r="MPR23" s="7"/>
      <c r="MPS23" s="7"/>
      <c r="MPT23" s="7"/>
      <c r="MPU23" s="7"/>
      <c r="MPV23" s="7"/>
      <c r="MPW23" s="7"/>
      <c r="MPX23" s="7"/>
      <c r="MPY23" s="7"/>
      <c r="MPZ23" s="7"/>
      <c r="MQA23" s="7"/>
      <c r="MQB23" s="7"/>
      <c r="MQC23" s="7"/>
      <c r="MQD23" s="7"/>
      <c r="MQE23" s="7"/>
      <c r="MQF23" s="7"/>
      <c r="MQG23" s="7"/>
      <c r="MQH23" s="7"/>
      <c r="MQI23" s="7"/>
      <c r="MQJ23" s="7"/>
      <c r="MQK23" s="7"/>
      <c r="MQL23" s="7"/>
      <c r="MQM23" s="7"/>
      <c r="MQN23" s="7"/>
      <c r="MQO23" s="7"/>
      <c r="MQP23" s="7"/>
      <c r="MQQ23" s="7"/>
      <c r="MQR23" s="7"/>
      <c r="MQS23" s="7"/>
      <c r="MQT23" s="7"/>
      <c r="MQU23" s="7"/>
      <c r="MQV23" s="7"/>
      <c r="MQW23" s="7"/>
      <c r="MQX23" s="7"/>
      <c r="MQY23" s="7"/>
      <c r="MQZ23" s="7"/>
      <c r="MRA23" s="7"/>
      <c r="MRB23" s="7"/>
      <c r="MRC23" s="7"/>
      <c r="MRD23" s="7"/>
      <c r="MRE23" s="7"/>
      <c r="MRF23" s="7"/>
      <c r="MRG23" s="7"/>
      <c r="MRH23" s="7"/>
      <c r="MRI23" s="7"/>
      <c r="MRJ23" s="7"/>
      <c r="MRK23" s="7"/>
      <c r="MRL23" s="7"/>
      <c r="MRM23" s="7"/>
      <c r="MRN23" s="7"/>
      <c r="MRO23" s="7"/>
      <c r="MRP23" s="7"/>
      <c r="MRQ23" s="7"/>
      <c r="MRR23" s="7"/>
      <c r="MRS23" s="7"/>
      <c r="MRT23" s="7"/>
      <c r="MRU23" s="7"/>
      <c r="MRV23" s="7"/>
      <c r="MRW23" s="7"/>
      <c r="MRX23" s="7"/>
      <c r="MRY23" s="7"/>
      <c r="MRZ23" s="7"/>
      <c r="MSA23" s="7"/>
      <c r="MSB23" s="7"/>
      <c r="MSC23" s="7"/>
      <c r="MSD23" s="7"/>
      <c r="MSE23" s="7"/>
      <c r="MSF23" s="7"/>
      <c r="MSG23" s="7"/>
      <c r="MSH23" s="7"/>
      <c r="MSI23" s="7"/>
      <c r="MSJ23" s="7"/>
      <c r="MSK23" s="7"/>
      <c r="MSL23" s="7"/>
      <c r="MSM23" s="7"/>
      <c r="MSN23" s="7"/>
      <c r="MSO23" s="7"/>
      <c r="MSP23" s="7"/>
      <c r="MSQ23" s="7"/>
      <c r="MSR23" s="7"/>
      <c r="MSS23" s="7"/>
      <c r="MST23" s="7"/>
      <c r="MSU23" s="7"/>
      <c r="MSV23" s="7"/>
      <c r="MSW23" s="7"/>
      <c r="MSX23" s="7"/>
      <c r="MSY23" s="7"/>
      <c r="MSZ23" s="7"/>
      <c r="MTA23" s="7"/>
      <c r="MTB23" s="7"/>
      <c r="MTC23" s="7"/>
      <c r="MTD23" s="7"/>
      <c r="MTE23" s="7"/>
      <c r="MTF23" s="7"/>
      <c r="MTG23" s="7"/>
      <c r="MTH23" s="7"/>
      <c r="MTI23" s="7"/>
      <c r="MTJ23" s="7"/>
      <c r="MTK23" s="7"/>
      <c r="MTL23" s="7"/>
      <c r="MTM23" s="7"/>
      <c r="MTN23" s="7"/>
      <c r="MTO23" s="7"/>
      <c r="MTP23" s="7"/>
      <c r="MTQ23" s="7"/>
      <c r="MTR23" s="7"/>
      <c r="MTS23" s="7"/>
      <c r="MTT23" s="7"/>
      <c r="MTU23" s="7"/>
      <c r="MTV23" s="7"/>
      <c r="MTW23" s="7"/>
      <c r="MTX23" s="7"/>
      <c r="MTY23" s="7"/>
      <c r="MTZ23" s="7"/>
      <c r="MUA23" s="7"/>
      <c r="MUB23" s="7"/>
      <c r="MUC23" s="7"/>
      <c r="MUD23" s="7"/>
      <c r="MUE23" s="7"/>
      <c r="MUF23" s="7"/>
      <c r="MUG23" s="7"/>
      <c r="MUH23" s="7"/>
      <c r="MUI23" s="7"/>
      <c r="MUJ23" s="7"/>
      <c r="MUK23" s="7"/>
      <c r="MUL23" s="7"/>
      <c r="MUM23" s="7"/>
      <c r="MUN23" s="7"/>
      <c r="MUO23" s="7"/>
      <c r="MUP23" s="7"/>
      <c r="MUQ23" s="7"/>
      <c r="MUR23" s="7"/>
      <c r="MUS23" s="7"/>
      <c r="MUT23" s="7"/>
      <c r="MUU23" s="7"/>
      <c r="MUV23" s="7"/>
      <c r="MUW23" s="7"/>
      <c r="MUX23" s="7"/>
      <c r="MUY23" s="7"/>
      <c r="MUZ23" s="7"/>
      <c r="MVA23" s="7"/>
      <c r="MVB23" s="7"/>
      <c r="MVC23" s="7"/>
      <c r="MVD23" s="7"/>
      <c r="MVE23" s="7"/>
      <c r="MVF23" s="7"/>
      <c r="MVG23" s="7"/>
      <c r="MVH23" s="7"/>
      <c r="MVI23" s="7"/>
      <c r="MVJ23" s="7"/>
      <c r="MVK23" s="7"/>
      <c r="MVL23" s="7"/>
      <c r="MVM23" s="7"/>
      <c r="MVN23" s="7"/>
      <c r="MVO23" s="7"/>
      <c r="MVP23" s="7"/>
      <c r="MVQ23" s="7"/>
      <c r="MVR23" s="7"/>
      <c r="MVS23" s="7"/>
      <c r="MVT23" s="7"/>
      <c r="MVU23" s="7"/>
      <c r="MVV23" s="7"/>
      <c r="MVW23" s="7"/>
      <c r="MVX23" s="7"/>
      <c r="MVY23" s="7"/>
      <c r="MVZ23" s="7"/>
      <c r="MWA23" s="7"/>
      <c r="MWB23" s="7"/>
      <c r="MWC23" s="7"/>
      <c r="MWD23" s="7"/>
      <c r="MWE23" s="7"/>
      <c r="MWF23" s="7"/>
      <c r="MWG23" s="7"/>
      <c r="MWH23" s="7"/>
      <c r="MWI23" s="7"/>
      <c r="MWJ23" s="7"/>
      <c r="MWK23" s="7"/>
      <c r="MWL23" s="7"/>
      <c r="MWM23" s="7"/>
      <c r="MWN23" s="7"/>
      <c r="MWO23" s="7"/>
      <c r="MWP23" s="7"/>
      <c r="MWQ23" s="7"/>
      <c r="MWR23" s="7"/>
      <c r="MWS23" s="7"/>
      <c r="MWT23" s="7"/>
      <c r="MWU23" s="7"/>
      <c r="MWV23" s="7"/>
      <c r="MWW23" s="7"/>
      <c r="MWX23" s="7"/>
      <c r="MWY23" s="7"/>
      <c r="MWZ23" s="7"/>
      <c r="MXA23" s="7"/>
      <c r="MXB23" s="7"/>
      <c r="MXC23" s="7"/>
      <c r="MXD23" s="7"/>
      <c r="MXE23" s="7"/>
      <c r="MXF23" s="7"/>
      <c r="MXG23" s="7"/>
      <c r="MXH23" s="7"/>
      <c r="MXI23" s="7"/>
      <c r="MXJ23" s="7"/>
      <c r="MXK23" s="7"/>
      <c r="MXL23" s="7"/>
      <c r="MXM23" s="7"/>
      <c r="MXN23" s="7"/>
      <c r="MXO23" s="7"/>
      <c r="MXP23" s="7"/>
      <c r="MXQ23" s="7"/>
      <c r="MXR23" s="7"/>
      <c r="MXS23" s="7"/>
      <c r="MXT23" s="7"/>
      <c r="MXU23" s="7"/>
      <c r="MXV23" s="7"/>
      <c r="MXW23" s="7"/>
      <c r="MXX23" s="7"/>
      <c r="MXY23" s="7"/>
      <c r="MXZ23" s="7"/>
      <c r="MYA23" s="7"/>
      <c r="MYB23" s="7"/>
      <c r="MYC23" s="7"/>
      <c r="MYD23" s="7"/>
      <c r="MYE23" s="7"/>
      <c r="MYF23" s="7"/>
      <c r="MYG23" s="7"/>
      <c r="MYH23" s="7"/>
      <c r="MYI23" s="7"/>
      <c r="MYJ23" s="7"/>
      <c r="MYK23" s="7"/>
      <c r="MYL23" s="7"/>
      <c r="MYM23" s="7"/>
      <c r="MYN23" s="7"/>
      <c r="MYO23" s="7"/>
      <c r="MYP23" s="7"/>
      <c r="MYQ23" s="7"/>
      <c r="MYR23" s="7"/>
      <c r="MYS23" s="7"/>
      <c r="MYT23" s="7"/>
      <c r="MYU23" s="7"/>
      <c r="MYV23" s="7"/>
      <c r="MYW23" s="7"/>
      <c r="MYX23" s="7"/>
      <c r="MYY23" s="7"/>
      <c r="MYZ23" s="7"/>
      <c r="MZA23" s="7"/>
      <c r="MZB23" s="7"/>
      <c r="MZC23" s="7"/>
      <c r="MZD23" s="7"/>
      <c r="MZE23" s="7"/>
      <c r="MZF23" s="7"/>
      <c r="MZG23" s="7"/>
      <c r="MZH23" s="7"/>
      <c r="MZI23" s="7"/>
      <c r="MZJ23" s="7"/>
      <c r="MZK23" s="7"/>
      <c r="MZL23" s="7"/>
      <c r="MZM23" s="7"/>
      <c r="MZN23" s="7"/>
      <c r="MZO23" s="7"/>
      <c r="MZP23" s="7"/>
      <c r="MZQ23" s="7"/>
      <c r="MZR23" s="7"/>
      <c r="MZS23" s="7"/>
      <c r="MZT23" s="7"/>
      <c r="MZU23" s="7"/>
      <c r="MZV23" s="7"/>
      <c r="MZW23" s="7"/>
      <c r="MZX23" s="7"/>
      <c r="MZY23" s="7"/>
      <c r="MZZ23" s="7"/>
      <c r="NAA23" s="7"/>
      <c r="NAB23" s="7"/>
      <c r="NAC23" s="7"/>
      <c r="NAD23" s="7"/>
      <c r="NAE23" s="7"/>
      <c r="NAF23" s="7"/>
      <c r="NAG23" s="7"/>
      <c r="NAH23" s="7"/>
      <c r="NAI23" s="7"/>
      <c r="NAJ23" s="7"/>
      <c r="NAK23" s="7"/>
      <c r="NAL23" s="7"/>
      <c r="NAM23" s="7"/>
      <c r="NAN23" s="7"/>
      <c r="NAO23" s="7"/>
      <c r="NAP23" s="7"/>
      <c r="NAQ23" s="7"/>
      <c r="NAR23" s="7"/>
      <c r="NAS23" s="7"/>
      <c r="NAT23" s="7"/>
      <c r="NAU23" s="7"/>
      <c r="NAV23" s="7"/>
      <c r="NAW23" s="7"/>
      <c r="NAX23" s="7"/>
      <c r="NAY23" s="7"/>
      <c r="NAZ23" s="7"/>
      <c r="NBA23" s="7"/>
      <c r="NBB23" s="7"/>
      <c r="NBC23" s="7"/>
      <c r="NBD23" s="7"/>
      <c r="NBE23" s="7"/>
      <c r="NBF23" s="7"/>
      <c r="NBG23" s="7"/>
      <c r="NBH23" s="7"/>
      <c r="NBI23" s="7"/>
      <c r="NBJ23" s="7"/>
      <c r="NBK23" s="7"/>
      <c r="NBL23" s="7"/>
      <c r="NBM23" s="7"/>
      <c r="NBN23" s="7"/>
      <c r="NBO23" s="7"/>
      <c r="NBP23" s="7"/>
      <c r="NBQ23" s="7"/>
      <c r="NBR23" s="7"/>
      <c r="NBS23" s="7"/>
      <c r="NBT23" s="7"/>
      <c r="NBU23" s="7"/>
      <c r="NBV23" s="7"/>
      <c r="NBW23" s="7"/>
      <c r="NBX23" s="7"/>
      <c r="NBY23" s="7"/>
      <c r="NBZ23" s="7"/>
      <c r="NCA23" s="7"/>
      <c r="NCB23" s="7"/>
      <c r="NCC23" s="7"/>
      <c r="NCD23" s="7"/>
      <c r="NCE23" s="7"/>
      <c r="NCF23" s="7"/>
      <c r="NCG23" s="7"/>
      <c r="NCH23" s="7"/>
      <c r="NCI23" s="7"/>
      <c r="NCJ23" s="7"/>
      <c r="NCK23" s="7"/>
      <c r="NCL23" s="7"/>
      <c r="NCM23" s="7"/>
      <c r="NCN23" s="7"/>
      <c r="NCO23" s="7"/>
      <c r="NCP23" s="7"/>
      <c r="NCQ23" s="7"/>
      <c r="NCR23" s="7"/>
      <c r="NCS23" s="7"/>
      <c r="NCT23" s="7"/>
      <c r="NCU23" s="7"/>
      <c r="NCV23" s="7"/>
      <c r="NCW23" s="7"/>
      <c r="NCX23" s="7"/>
      <c r="NCY23" s="7"/>
      <c r="NCZ23" s="7"/>
      <c r="NDA23" s="7"/>
      <c r="NDB23" s="7"/>
      <c r="NDC23" s="7"/>
      <c r="NDD23" s="7"/>
      <c r="NDE23" s="7"/>
      <c r="NDF23" s="7"/>
      <c r="NDG23" s="7"/>
      <c r="NDH23" s="7"/>
      <c r="NDI23" s="7"/>
      <c r="NDJ23" s="7"/>
      <c r="NDK23" s="7"/>
      <c r="NDL23" s="7"/>
      <c r="NDM23" s="7"/>
      <c r="NDN23" s="7"/>
      <c r="NDO23" s="7"/>
      <c r="NDP23" s="7"/>
      <c r="NDQ23" s="7"/>
      <c r="NDR23" s="7"/>
      <c r="NDS23" s="7"/>
      <c r="NDT23" s="7"/>
      <c r="NDU23" s="7"/>
      <c r="NDV23" s="7"/>
      <c r="NDW23" s="7"/>
      <c r="NDX23" s="7"/>
      <c r="NDY23" s="7"/>
      <c r="NDZ23" s="7"/>
      <c r="NEA23" s="7"/>
      <c r="NEB23" s="7"/>
      <c r="NEC23" s="7"/>
      <c r="NED23" s="7"/>
      <c r="NEE23" s="7"/>
      <c r="NEF23" s="7"/>
      <c r="NEG23" s="7"/>
      <c r="NEH23" s="7"/>
      <c r="NEI23" s="7"/>
      <c r="NEJ23" s="7"/>
      <c r="NEK23" s="7"/>
      <c r="NEL23" s="7"/>
      <c r="NEM23" s="7"/>
      <c r="NEN23" s="7"/>
      <c r="NEO23" s="7"/>
      <c r="NEP23" s="7"/>
      <c r="NEQ23" s="7"/>
      <c r="NER23" s="7"/>
      <c r="NES23" s="7"/>
      <c r="NET23" s="7"/>
      <c r="NEU23" s="7"/>
      <c r="NEV23" s="7"/>
      <c r="NEW23" s="7"/>
      <c r="NEX23" s="7"/>
      <c r="NEY23" s="7"/>
      <c r="NEZ23" s="7"/>
      <c r="NFA23" s="7"/>
      <c r="NFB23" s="7"/>
      <c r="NFC23" s="7"/>
      <c r="NFD23" s="7"/>
      <c r="NFE23" s="7"/>
      <c r="NFF23" s="7"/>
      <c r="NFG23" s="7"/>
      <c r="NFH23" s="7"/>
      <c r="NFI23" s="7"/>
      <c r="NFJ23" s="7"/>
      <c r="NFK23" s="7"/>
      <c r="NFL23" s="7"/>
      <c r="NFM23" s="7"/>
      <c r="NFN23" s="7"/>
      <c r="NFO23" s="7"/>
      <c r="NFP23" s="7"/>
      <c r="NFQ23" s="7"/>
      <c r="NFR23" s="7"/>
      <c r="NFS23" s="7"/>
      <c r="NFT23" s="7"/>
      <c r="NFU23" s="7"/>
      <c r="NFV23" s="7"/>
      <c r="NFW23" s="7"/>
      <c r="NFX23" s="7"/>
      <c r="NFY23" s="7"/>
      <c r="NFZ23" s="7"/>
      <c r="NGA23" s="7"/>
      <c r="NGB23" s="7"/>
      <c r="NGC23" s="7"/>
      <c r="NGD23" s="7"/>
      <c r="NGE23" s="7"/>
      <c r="NGF23" s="7"/>
      <c r="NGG23" s="7"/>
      <c r="NGH23" s="7"/>
      <c r="NGI23" s="7"/>
      <c r="NGJ23" s="7"/>
      <c r="NGK23" s="7"/>
      <c r="NGL23" s="7"/>
      <c r="NGM23" s="7"/>
      <c r="NGN23" s="7"/>
      <c r="NGO23" s="7"/>
      <c r="NGP23" s="7"/>
      <c r="NGQ23" s="7"/>
      <c r="NGR23" s="7"/>
      <c r="NGS23" s="7"/>
      <c r="NGT23" s="7"/>
      <c r="NGU23" s="7"/>
      <c r="NGV23" s="7"/>
      <c r="NGW23" s="7"/>
      <c r="NGX23" s="7"/>
      <c r="NGY23" s="7"/>
      <c r="NGZ23" s="7"/>
      <c r="NHA23" s="7"/>
      <c r="NHB23" s="7"/>
      <c r="NHC23" s="7"/>
      <c r="NHD23" s="7"/>
      <c r="NHE23" s="7"/>
      <c r="NHF23" s="7"/>
      <c r="NHG23" s="7"/>
      <c r="NHH23" s="7"/>
      <c r="NHI23" s="7"/>
      <c r="NHJ23" s="7"/>
      <c r="NHK23" s="7"/>
      <c r="NHL23" s="7"/>
      <c r="NHM23" s="7"/>
      <c r="NHN23" s="7"/>
      <c r="NHO23" s="7"/>
      <c r="NHP23" s="7"/>
      <c r="NHQ23" s="7"/>
      <c r="NHR23" s="7"/>
      <c r="NHS23" s="7"/>
      <c r="NHT23" s="7"/>
      <c r="NHU23" s="7"/>
      <c r="NHV23" s="7"/>
      <c r="NHW23" s="7"/>
      <c r="NHX23" s="7"/>
      <c r="NHY23" s="7"/>
      <c r="NHZ23" s="7"/>
      <c r="NIA23" s="7"/>
      <c r="NIB23" s="7"/>
      <c r="NIC23" s="7"/>
      <c r="NID23" s="7"/>
      <c r="NIE23" s="7"/>
      <c r="NIF23" s="7"/>
      <c r="NIG23" s="7"/>
      <c r="NIH23" s="7"/>
      <c r="NII23" s="7"/>
      <c r="NIJ23" s="7"/>
      <c r="NIK23" s="7"/>
      <c r="NIL23" s="7"/>
      <c r="NIM23" s="7"/>
      <c r="NIN23" s="7"/>
      <c r="NIO23" s="7"/>
      <c r="NIP23" s="7"/>
      <c r="NIQ23" s="7"/>
      <c r="NIR23" s="7"/>
      <c r="NIS23" s="7"/>
      <c r="NIT23" s="7"/>
      <c r="NIU23" s="7"/>
      <c r="NIV23" s="7"/>
      <c r="NIW23" s="7"/>
      <c r="NIX23" s="7"/>
      <c r="NIY23" s="7"/>
      <c r="NIZ23" s="7"/>
      <c r="NJA23" s="7"/>
      <c r="NJB23" s="7"/>
      <c r="NJC23" s="7"/>
      <c r="NJD23" s="7"/>
      <c r="NJE23" s="7"/>
      <c r="NJF23" s="7"/>
      <c r="NJG23" s="7"/>
      <c r="NJH23" s="7"/>
      <c r="NJI23" s="7"/>
      <c r="NJJ23" s="7"/>
      <c r="NJK23" s="7"/>
      <c r="NJL23" s="7"/>
      <c r="NJM23" s="7"/>
      <c r="NJN23" s="7"/>
      <c r="NJO23" s="7"/>
      <c r="NJP23" s="7"/>
      <c r="NJQ23" s="7"/>
      <c r="NJR23" s="7"/>
      <c r="NJS23" s="7"/>
      <c r="NJT23" s="7"/>
      <c r="NJU23" s="7"/>
      <c r="NJV23" s="7"/>
      <c r="NJW23" s="7"/>
      <c r="NJX23" s="7"/>
      <c r="NJY23" s="7"/>
      <c r="NJZ23" s="7"/>
      <c r="NKA23" s="7"/>
      <c r="NKB23" s="7"/>
      <c r="NKC23" s="7"/>
      <c r="NKD23" s="7"/>
      <c r="NKE23" s="7"/>
      <c r="NKF23" s="7"/>
      <c r="NKG23" s="7"/>
      <c r="NKH23" s="7"/>
      <c r="NKI23" s="7"/>
      <c r="NKJ23" s="7"/>
      <c r="NKK23" s="7"/>
      <c r="NKL23" s="7"/>
      <c r="NKM23" s="7"/>
      <c r="NKN23" s="7"/>
      <c r="NKO23" s="7"/>
      <c r="NKP23" s="7"/>
      <c r="NKQ23" s="7"/>
      <c r="NKR23" s="7"/>
      <c r="NKS23" s="7"/>
      <c r="NKT23" s="7"/>
      <c r="NKU23" s="7"/>
      <c r="NKV23" s="7"/>
      <c r="NKW23" s="7"/>
      <c r="NKX23" s="7"/>
      <c r="NKY23" s="7"/>
      <c r="NKZ23" s="7"/>
      <c r="NLA23" s="7"/>
      <c r="NLB23" s="7"/>
      <c r="NLC23" s="7"/>
      <c r="NLD23" s="7"/>
      <c r="NLE23" s="7"/>
      <c r="NLF23" s="7"/>
      <c r="NLG23" s="7"/>
      <c r="NLH23" s="7"/>
      <c r="NLI23" s="7"/>
      <c r="NLJ23" s="7"/>
      <c r="NLK23" s="7"/>
      <c r="NLL23" s="7"/>
      <c r="NLM23" s="7"/>
      <c r="NLN23" s="7"/>
      <c r="NLO23" s="7"/>
      <c r="NLP23" s="7"/>
      <c r="NLQ23" s="7"/>
      <c r="NLR23" s="7"/>
      <c r="NLS23" s="7"/>
      <c r="NLT23" s="7"/>
      <c r="NLU23" s="7"/>
      <c r="NLV23" s="7"/>
      <c r="NLW23" s="7"/>
      <c r="NLX23" s="7"/>
      <c r="NLY23" s="7"/>
      <c r="NLZ23" s="7"/>
      <c r="NMA23" s="7"/>
      <c r="NMB23" s="7"/>
      <c r="NMC23" s="7"/>
      <c r="NMD23" s="7"/>
      <c r="NME23" s="7"/>
      <c r="NMF23" s="7"/>
      <c r="NMG23" s="7"/>
      <c r="NMH23" s="7"/>
      <c r="NMI23" s="7"/>
      <c r="NMJ23" s="7"/>
      <c r="NMK23" s="7"/>
      <c r="NML23" s="7"/>
      <c r="NMM23" s="7"/>
      <c r="NMN23" s="7"/>
      <c r="NMO23" s="7"/>
      <c r="NMP23" s="7"/>
      <c r="NMQ23" s="7"/>
      <c r="NMR23" s="7"/>
      <c r="NMS23" s="7"/>
      <c r="NMT23" s="7"/>
      <c r="NMU23" s="7"/>
      <c r="NMV23" s="7"/>
      <c r="NMW23" s="7"/>
      <c r="NMX23" s="7"/>
      <c r="NMY23" s="7"/>
      <c r="NMZ23" s="7"/>
      <c r="NNA23" s="7"/>
      <c r="NNB23" s="7"/>
      <c r="NNC23" s="7"/>
      <c r="NND23" s="7"/>
      <c r="NNE23" s="7"/>
      <c r="NNF23" s="7"/>
      <c r="NNG23" s="7"/>
      <c r="NNH23" s="7"/>
      <c r="NNI23" s="7"/>
      <c r="NNJ23" s="7"/>
      <c r="NNK23" s="7"/>
      <c r="NNL23" s="7"/>
      <c r="NNM23" s="7"/>
      <c r="NNN23" s="7"/>
      <c r="NNO23" s="7"/>
      <c r="NNP23" s="7"/>
      <c r="NNQ23" s="7"/>
      <c r="NNR23" s="7"/>
      <c r="NNS23" s="7"/>
      <c r="NNT23" s="7"/>
      <c r="NNU23" s="7"/>
      <c r="NNV23" s="7"/>
      <c r="NNW23" s="7"/>
      <c r="NNX23" s="7"/>
      <c r="NNY23" s="7"/>
      <c r="NNZ23" s="7"/>
      <c r="NOA23" s="7"/>
      <c r="NOB23" s="7"/>
      <c r="NOC23" s="7"/>
      <c r="NOD23" s="7"/>
      <c r="NOE23" s="7"/>
      <c r="NOF23" s="7"/>
      <c r="NOG23" s="7"/>
      <c r="NOH23" s="7"/>
      <c r="NOI23" s="7"/>
      <c r="NOJ23" s="7"/>
      <c r="NOK23" s="7"/>
      <c r="NOL23" s="7"/>
      <c r="NOM23" s="7"/>
      <c r="NON23" s="7"/>
      <c r="NOO23" s="7"/>
      <c r="NOP23" s="7"/>
      <c r="NOQ23" s="7"/>
      <c r="NOR23" s="7"/>
      <c r="NOS23" s="7"/>
      <c r="NOT23" s="7"/>
      <c r="NOU23" s="7"/>
      <c r="NOV23" s="7"/>
      <c r="NOW23" s="7"/>
      <c r="NOX23" s="7"/>
      <c r="NOY23" s="7"/>
      <c r="NOZ23" s="7"/>
      <c r="NPA23" s="7"/>
      <c r="NPB23" s="7"/>
      <c r="NPC23" s="7"/>
      <c r="NPD23" s="7"/>
      <c r="NPE23" s="7"/>
      <c r="NPF23" s="7"/>
      <c r="NPG23" s="7"/>
      <c r="NPH23" s="7"/>
      <c r="NPI23" s="7"/>
      <c r="NPJ23" s="7"/>
      <c r="NPK23" s="7"/>
      <c r="NPL23" s="7"/>
      <c r="NPM23" s="7"/>
      <c r="NPN23" s="7"/>
      <c r="NPO23" s="7"/>
      <c r="NPP23" s="7"/>
      <c r="NPQ23" s="7"/>
      <c r="NPR23" s="7"/>
      <c r="NPS23" s="7"/>
      <c r="NPT23" s="7"/>
      <c r="NPU23" s="7"/>
      <c r="NPV23" s="7"/>
      <c r="NPW23" s="7"/>
      <c r="NPX23" s="7"/>
      <c r="NPY23" s="7"/>
      <c r="NPZ23" s="7"/>
      <c r="NQA23" s="7"/>
      <c r="NQB23" s="7"/>
      <c r="NQC23" s="7"/>
      <c r="NQD23" s="7"/>
      <c r="NQE23" s="7"/>
      <c r="NQF23" s="7"/>
      <c r="NQG23" s="7"/>
      <c r="NQH23" s="7"/>
      <c r="NQI23" s="7"/>
      <c r="NQJ23" s="7"/>
      <c r="NQK23" s="7"/>
      <c r="NQL23" s="7"/>
      <c r="NQM23" s="7"/>
      <c r="NQN23" s="7"/>
      <c r="NQO23" s="7"/>
      <c r="NQP23" s="7"/>
      <c r="NQQ23" s="7"/>
      <c r="NQR23" s="7"/>
      <c r="NQS23" s="7"/>
      <c r="NQT23" s="7"/>
      <c r="NQU23" s="7"/>
      <c r="NQV23" s="7"/>
      <c r="NQW23" s="7"/>
      <c r="NQX23" s="7"/>
      <c r="NQY23" s="7"/>
      <c r="NQZ23" s="7"/>
      <c r="NRA23" s="7"/>
      <c r="NRB23" s="7"/>
      <c r="NRC23" s="7"/>
      <c r="NRD23" s="7"/>
      <c r="NRE23" s="7"/>
      <c r="NRF23" s="7"/>
      <c r="NRG23" s="7"/>
      <c r="NRH23" s="7"/>
      <c r="NRI23" s="7"/>
      <c r="NRJ23" s="7"/>
      <c r="NRK23" s="7"/>
      <c r="NRL23" s="7"/>
      <c r="NRM23" s="7"/>
      <c r="NRN23" s="7"/>
      <c r="NRO23" s="7"/>
      <c r="NRP23" s="7"/>
      <c r="NRQ23" s="7"/>
      <c r="NRR23" s="7"/>
      <c r="NRS23" s="7"/>
      <c r="NRT23" s="7"/>
      <c r="NRU23" s="7"/>
      <c r="NRV23" s="7"/>
      <c r="NRW23" s="7"/>
      <c r="NRX23" s="7"/>
      <c r="NRY23" s="7"/>
      <c r="NRZ23" s="7"/>
      <c r="NSA23" s="7"/>
      <c r="NSB23" s="7"/>
      <c r="NSC23" s="7"/>
      <c r="NSD23" s="7"/>
      <c r="NSE23" s="7"/>
      <c r="NSF23" s="7"/>
      <c r="NSG23" s="7"/>
      <c r="NSH23" s="7"/>
      <c r="NSI23" s="7"/>
      <c r="NSJ23" s="7"/>
      <c r="NSK23" s="7"/>
      <c r="NSL23" s="7"/>
      <c r="NSM23" s="7"/>
      <c r="NSN23" s="7"/>
      <c r="NSO23" s="7"/>
      <c r="NSP23" s="7"/>
      <c r="NSQ23" s="7"/>
      <c r="NSR23" s="7"/>
      <c r="NSS23" s="7"/>
      <c r="NST23" s="7"/>
      <c r="NSU23" s="7"/>
      <c r="NSV23" s="7"/>
      <c r="NSW23" s="7"/>
      <c r="NSX23" s="7"/>
      <c r="NSY23" s="7"/>
      <c r="NSZ23" s="7"/>
      <c r="NTA23" s="7"/>
      <c r="NTB23" s="7"/>
      <c r="NTC23" s="7"/>
      <c r="NTD23" s="7"/>
      <c r="NTE23" s="7"/>
      <c r="NTF23" s="7"/>
      <c r="NTG23" s="7"/>
      <c r="NTH23" s="7"/>
      <c r="NTI23" s="7"/>
      <c r="NTJ23" s="7"/>
      <c r="NTK23" s="7"/>
      <c r="NTL23" s="7"/>
      <c r="NTM23" s="7"/>
      <c r="NTN23" s="7"/>
      <c r="NTO23" s="7"/>
      <c r="NTP23" s="7"/>
      <c r="NTQ23" s="7"/>
      <c r="NTR23" s="7"/>
      <c r="NTS23" s="7"/>
      <c r="NTT23" s="7"/>
      <c r="NTU23" s="7"/>
      <c r="NTV23" s="7"/>
      <c r="NTW23" s="7"/>
      <c r="NTX23" s="7"/>
      <c r="NTY23" s="7"/>
      <c r="NTZ23" s="7"/>
      <c r="NUA23" s="7"/>
      <c r="NUB23" s="7"/>
      <c r="NUC23" s="7"/>
      <c r="NUD23" s="7"/>
      <c r="NUE23" s="7"/>
      <c r="NUF23" s="7"/>
      <c r="NUG23" s="7"/>
      <c r="NUH23" s="7"/>
      <c r="NUI23" s="7"/>
      <c r="NUJ23" s="7"/>
      <c r="NUK23" s="7"/>
      <c r="NUL23" s="7"/>
      <c r="NUM23" s="7"/>
      <c r="NUN23" s="7"/>
      <c r="NUO23" s="7"/>
      <c r="NUP23" s="7"/>
      <c r="NUQ23" s="7"/>
      <c r="NUR23" s="7"/>
      <c r="NUS23" s="7"/>
      <c r="NUT23" s="7"/>
      <c r="NUU23" s="7"/>
      <c r="NUV23" s="7"/>
      <c r="NUW23" s="7"/>
      <c r="NUX23" s="7"/>
      <c r="NUY23" s="7"/>
      <c r="NUZ23" s="7"/>
      <c r="NVA23" s="7"/>
      <c r="NVB23" s="7"/>
      <c r="NVC23" s="7"/>
      <c r="NVD23" s="7"/>
      <c r="NVE23" s="7"/>
      <c r="NVF23" s="7"/>
      <c r="NVG23" s="7"/>
      <c r="NVH23" s="7"/>
      <c r="NVI23" s="7"/>
      <c r="NVJ23" s="7"/>
      <c r="NVK23" s="7"/>
      <c r="NVL23" s="7"/>
      <c r="NVM23" s="7"/>
      <c r="NVN23" s="7"/>
      <c r="NVO23" s="7"/>
      <c r="NVP23" s="7"/>
      <c r="NVQ23" s="7"/>
      <c r="NVR23" s="7"/>
      <c r="NVS23" s="7"/>
      <c r="NVT23" s="7"/>
      <c r="NVU23" s="7"/>
      <c r="NVV23" s="7"/>
      <c r="NVW23" s="7"/>
      <c r="NVX23" s="7"/>
      <c r="NVY23" s="7"/>
      <c r="NVZ23" s="7"/>
      <c r="NWA23" s="7"/>
      <c r="NWB23" s="7"/>
      <c r="NWC23" s="7"/>
      <c r="NWD23" s="7"/>
      <c r="NWE23" s="7"/>
      <c r="NWF23" s="7"/>
      <c r="NWG23" s="7"/>
      <c r="NWH23" s="7"/>
      <c r="NWI23" s="7"/>
      <c r="NWJ23" s="7"/>
      <c r="NWK23" s="7"/>
      <c r="NWL23" s="7"/>
      <c r="NWM23" s="7"/>
      <c r="NWN23" s="7"/>
      <c r="NWO23" s="7"/>
      <c r="NWP23" s="7"/>
      <c r="NWQ23" s="7"/>
      <c r="NWR23" s="7"/>
      <c r="NWS23" s="7"/>
      <c r="NWT23" s="7"/>
      <c r="NWU23" s="7"/>
      <c r="NWV23" s="7"/>
      <c r="NWW23" s="7"/>
      <c r="NWX23" s="7"/>
      <c r="NWY23" s="7"/>
      <c r="NWZ23" s="7"/>
      <c r="NXA23" s="7"/>
      <c r="NXB23" s="7"/>
      <c r="NXC23" s="7"/>
      <c r="NXD23" s="7"/>
      <c r="NXE23" s="7"/>
      <c r="NXF23" s="7"/>
      <c r="NXG23" s="7"/>
      <c r="NXH23" s="7"/>
      <c r="NXI23" s="7"/>
      <c r="NXJ23" s="7"/>
      <c r="NXK23" s="7"/>
      <c r="NXL23" s="7"/>
      <c r="NXM23" s="7"/>
      <c r="NXN23" s="7"/>
      <c r="NXO23" s="7"/>
      <c r="NXP23" s="7"/>
      <c r="NXQ23" s="7"/>
      <c r="NXR23" s="7"/>
      <c r="NXS23" s="7"/>
      <c r="NXT23" s="7"/>
      <c r="NXU23" s="7"/>
      <c r="NXV23" s="7"/>
      <c r="NXW23" s="7"/>
      <c r="NXX23" s="7"/>
      <c r="NXY23" s="7"/>
      <c r="NXZ23" s="7"/>
      <c r="NYA23" s="7"/>
      <c r="NYB23" s="7"/>
      <c r="NYC23" s="7"/>
      <c r="NYD23" s="7"/>
      <c r="NYE23" s="7"/>
      <c r="NYF23" s="7"/>
      <c r="NYG23" s="7"/>
      <c r="NYH23" s="7"/>
      <c r="NYI23" s="7"/>
      <c r="NYJ23" s="7"/>
      <c r="NYK23" s="7"/>
      <c r="NYL23" s="7"/>
      <c r="NYM23" s="7"/>
      <c r="NYN23" s="7"/>
      <c r="NYO23" s="7"/>
      <c r="NYP23" s="7"/>
      <c r="NYQ23" s="7"/>
      <c r="NYR23" s="7"/>
      <c r="NYS23" s="7"/>
      <c r="NYT23" s="7"/>
      <c r="NYU23" s="7"/>
      <c r="NYV23" s="7"/>
      <c r="NYW23" s="7"/>
      <c r="NYX23" s="7"/>
      <c r="NYY23" s="7"/>
      <c r="NYZ23" s="7"/>
      <c r="NZA23" s="7"/>
      <c r="NZB23" s="7"/>
      <c r="NZC23" s="7"/>
      <c r="NZD23" s="7"/>
      <c r="NZE23" s="7"/>
      <c r="NZF23" s="7"/>
      <c r="NZG23" s="7"/>
      <c r="NZH23" s="7"/>
      <c r="NZI23" s="7"/>
      <c r="NZJ23" s="7"/>
      <c r="NZK23" s="7"/>
      <c r="NZL23" s="7"/>
      <c r="NZM23" s="7"/>
      <c r="NZN23" s="7"/>
      <c r="NZO23" s="7"/>
      <c r="NZP23" s="7"/>
      <c r="NZQ23" s="7"/>
      <c r="NZR23" s="7"/>
      <c r="NZS23" s="7"/>
      <c r="NZT23" s="7"/>
      <c r="NZU23" s="7"/>
      <c r="NZV23" s="7"/>
      <c r="NZW23" s="7"/>
      <c r="NZX23" s="7"/>
      <c r="NZY23" s="7"/>
      <c r="NZZ23" s="7"/>
      <c r="OAA23" s="7"/>
      <c r="OAB23" s="7"/>
      <c r="OAC23" s="7"/>
      <c r="OAD23" s="7"/>
      <c r="OAE23" s="7"/>
      <c r="OAF23" s="7"/>
      <c r="OAG23" s="7"/>
      <c r="OAH23" s="7"/>
      <c r="OAI23" s="7"/>
      <c r="OAJ23" s="7"/>
      <c r="OAK23" s="7"/>
      <c r="OAL23" s="7"/>
      <c r="OAM23" s="7"/>
      <c r="OAN23" s="7"/>
      <c r="OAO23" s="7"/>
      <c r="OAP23" s="7"/>
      <c r="OAQ23" s="7"/>
      <c r="OAR23" s="7"/>
      <c r="OAS23" s="7"/>
      <c r="OAT23" s="7"/>
      <c r="OAU23" s="7"/>
      <c r="OAV23" s="7"/>
      <c r="OAW23" s="7"/>
      <c r="OAX23" s="7"/>
      <c r="OAY23" s="7"/>
      <c r="OAZ23" s="7"/>
      <c r="OBA23" s="7"/>
      <c r="OBB23" s="7"/>
      <c r="OBC23" s="7"/>
      <c r="OBD23" s="7"/>
      <c r="OBE23" s="7"/>
      <c r="OBF23" s="7"/>
      <c r="OBG23" s="7"/>
      <c r="OBH23" s="7"/>
      <c r="OBI23" s="7"/>
      <c r="OBJ23" s="7"/>
      <c r="OBK23" s="7"/>
      <c r="OBL23" s="7"/>
      <c r="OBM23" s="7"/>
      <c r="OBN23" s="7"/>
      <c r="OBO23" s="7"/>
      <c r="OBP23" s="7"/>
      <c r="OBQ23" s="7"/>
      <c r="OBR23" s="7"/>
      <c r="OBS23" s="7"/>
      <c r="OBT23" s="7"/>
      <c r="OBU23" s="7"/>
      <c r="OBV23" s="7"/>
      <c r="OBW23" s="7"/>
      <c r="OBX23" s="7"/>
      <c r="OBY23" s="7"/>
      <c r="OBZ23" s="7"/>
      <c r="OCA23" s="7"/>
      <c r="OCB23" s="7"/>
      <c r="OCC23" s="7"/>
      <c r="OCD23" s="7"/>
      <c r="OCE23" s="7"/>
      <c r="OCF23" s="7"/>
      <c r="OCG23" s="7"/>
      <c r="OCH23" s="7"/>
      <c r="OCI23" s="7"/>
      <c r="OCJ23" s="7"/>
      <c r="OCK23" s="7"/>
      <c r="OCL23" s="7"/>
      <c r="OCM23" s="7"/>
      <c r="OCN23" s="7"/>
      <c r="OCO23" s="7"/>
      <c r="OCP23" s="7"/>
      <c r="OCQ23" s="7"/>
      <c r="OCR23" s="7"/>
      <c r="OCS23" s="7"/>
      <c r="OCT23" s="7"/>
      <c r="OCU23" s="7"/>
      <c r="OCV23" s="7"/>
      <c r="OCW23" s="7"/>
      <c r="OCX23" s="7"/>
      <c r="OCY23" s="7"/>
      <c r="OCZ23" s="7"/>
      <c r="ODA23" s="7"/>
      <c r="ODB23" s="7"/>
      <c r="ODC23" s="7"/>
      <c r="ODD23" s="7"/>
      <c r="ODE23" s="7"/>
      <c r="ODF23" s="7"/>
      <c r="ODG23" s="7"/>
      <c r="ODH23" s="7"/>
      <c r="ODI23" s="7"/>
      <c r="ODJ23" s="7"/>
      <c r="ODK23" s="7"/>
      <c r="ODL23" s="7"/>
      <c r="ODM23" s="7"/>
      <c r="ODN23" s="7"/>
      <c r="ODO23" s="7"/>
      <c r="ODP23" s="7"/>
      <c r="ODQ23" s="7"/>
      <c r="ODR23" s="7"/>
      <c r="ODS23" s="7"/>
      <c r="ODT23" s="7"/>
      <c r="ODU23" s="7"/>
      <c r="ODV23" s="7"/>
      <c r="ODW23" s="7"/>
      <c r="ODX23" s="7"/>
      <c r="ODY23" s="7"/>
      <c r="ODZ23" s="7"/>
      <c r="OEA23" s="7"/>
      <c r="OEB23" s="7"/>
      <c r="OEC23" s="7"/>
      <c r="OED23" s="7"/>
      <c r="OEE23" s="7"/>
      <c r="OEF23" s="7"/>
      <c r="OEG23" s="7"/>
      <c r="OEH23" s="7"/>
      <c r="OEI23" s="7"/>
      <c r="OEJ23" s="7"/>
      <c r="OEK23" s="7"/>
      <c r="OEL23" s="7"/>
      <c r="OEM23" s="7"/>
      <c r="OEN23" s="7"/>
      <c r="OEO23" s="7"/>
      <c r="OEP23" s="7"/>
      <c r="OEQ23" s="7"/>
      <c r="OER23" s="7"/>
      <c r="OES23" s="7"/>
      <c r="OET23" s="7"/>
      <c r="OEU23" s="7"/>
      <c r="OEV23" s="7"/>
      <c r="OEW23" s="7"/>
      <c r="OEX23" s="7"/>
      <c r="OEY23" s="7"/>
      <c r="OEZ23" s="7"/>
      <c r="OFA23" s="7"/>
      <c r="OFB23" s="7"/>
      <c r="OFC23" s="7"/>
      <c r="OFD23" s="7"/>
      <c r="OFE23" s="7"/>
      <c r="OFF23" s="7"/>
      <c r="OFG23" s="7"/>
      <c r="OFH23" s="7"/>
      <c r="OFI23" s="7"/>
      <c r="OFJ23" s="7"/>
      <c r="OFK23" s="7"/>
      <c r="OFL23" s="7"/>
      <c r="OFM23" s="7"/>
      <c r="OFN23" s="7"/>
      <c r="OFO23" s="7"/>
      <c r="OFP23" s="7"/>
      <c r="OFQ23" s="7"/>
      <c r="OFR23" s="7"/>
      <c r="OFS23" s="7"/>
      <c r="OFT23" s="7"/>
      <c r="OFU23" s="7"/>
      <c r="OFV23" s="7"/>
      <c r="OFW23" s="7"/>
      <c r="OFX23" s="7"/>
      <c r="OFY23" s="7"/>
      <c r="OFZ23" s="7"/>
      <c r="OGA23" s="7"/>
      <c r="OGB23" s="7"/>
      <c r="OGC23" s="7"/>
      <c r="OGD23" s="7"/>
      <c r="OGE23" s="7"/>
      <c r="OGF23" s="7"/>
      <c r="OGG23" s="7"/>
      <c r="OGH23" s="7"/>
      <c r="OGI23" s="7"/>
      <c r="OGJ23" s="7"/>
      <c r="OGK23" s="7"/>
      <c r="OGL23" s="7"/>
      <c r="OGM23" s="7"/>
      <c r="OGN23" s="7"/>
      <c r="OGO23" s="7"/>
      <c r="OGP23" s="7"/>
      <c r="OGQ23" s="7"/>
      <c r="OGR23" s="7"/>
      <c r="OGS23" s="7"/>
      <c r="OGT23" s="7"/>
      <c r="OGU23" s="7"/>
      <c r="OGV23" s="7"/>
      <c r="OGW23" s="7"/>
      <c r="OGX23" s="7"/>
      <c r="OGY23" s="7"/>
      <c r="OGZ23" s="7"/>
      <c r="OHA23" s="7"/>
      <c r="OHB23" s="7"/>
      <c r="OHC23" s="7"/>
      <c r="OHD23" s="7"/>
      <c r="OHE23" s="7"/>
      <c r="OHF23" s="7"/>
      <c r="OHG23" s="7"/>
      <c r="OHH23" s="7"/>
      <c r="OHI23" s="7"/>
      <c r="OHJ23" s="7"/>
      <c r="OHK23" s="7"/>
      <c r="OHL23" s="7"/>
      <c r="OHM23" s="7"/>
      <c r="OHN23" s="7"/>
      <c r="OHO23" s="7"/>
      <c r="OHP23" s="7"/>
      <c r="OHQ23" s="7"/>
      <c r="OHR23" s="7"/>
      <c r="OHS23" s="7"/>
      <c r="OHT23" s="7"/>
      <c r="OHU23" s="7"/>
      <c r="OHV23" s="7"/>
      <c r="OHW23" s="7"/>
      <c r="OHX23" s="7"/>
      <c r="OHY23" s="7"/>
      <c r="OHZ23" s="7"/>
      <c r="OIA23" s="7"/>
      <c r="OIB23" s="7"/>
      <c r="OIC23" s="7"/>
      <c r="OID23" s="7"/>
      <c r="OIE23" s="7"/>
      <c r="OIF23" s="7"/>
      <c r="OIG23" s="7"/>
      <c r="OIH23" s="7"/>
      <c r="OII23" s="7"/>
      <c r="OIJ23" s="7"/>
      <c r="OIK23" s="7"/>
      <c r="OIL23" s="7"/>
      <c r="OIM23" s="7"/>
      <c r="OIN23" s="7"/>
      <c r="OIO23" s="7"/>
      <c r="OIP23" s="7"/>
      <c r="OIQ23" s="7"/>
      <c r="OIR23" s="7"/>
      <c r="OIS23" s="7"/>
      <c r="OIT23" s="7"/>
      <c r="OIU23" s="7"/>
      <c r="OIV23" s="7"/>
      <c r="OIW23" s="7"/>
      <c r="OIX23" s="7"/>
      <c r="OIY23" s="7"/>
      <c r="OIZ23" s="7"/>
      <c r="OJA23" s="7"/>
      <c r="OJB23" s="7"/>
      <c r="OJC23" s="7"/>
      <c r="OJD23" s="7"/>
      <c r="OJE23" s="7"/>
      <c r="OJF23" s="7"/>
      <c r="OJG23" s="7"/>
      <c r="OJH23" s="7"/>
      <c r="OJI23" s="7"/>
      <c r="OJJ23" s="7"/>
      <c r="OJK23" s="7"/>
      <c r="OJL23" s="7"/>
      <c r="OJM23" s="7"/>
      <c r="OJN23" s="7"/>
      <c r="OJO23" s="7"/>
      <c r="OJP23" s="7"/>
      <c r="OJQ23" s="7"/>
      <c r="OJR23" s="7"/>
      <c r="OJS23" s="7"/>
      <c r="OJT23" s="7"/>
      <c r="OJU23" s="7"/>
      <c r="OJV23" s="7"/>
      <c r="OJW23" s="7"/>
      <c r="OJX23" s="7"/>
      <c r="OJY23" s="7"/>
      <c r="OJZ23" s="7"/>
      <c r="OKA23" s="7"/>
      <c r="OKB23" s="7"/>
      <c r="OKC23" s="7"/>
      <c r="OKD23" s="7"/>
      <c r="OKE23" s="7"/>
      <c r="OKF23" s="7"/>
      <c r="OKG23" s="7"/>
      <c r="OKH23" s="7"/>
      <c r="OKI23" s="7"/>
      <c r="OKJ23" s="7"/>
      <c r="OKK23" s="7"/>
      <c r="OKL23" s="7"/>
      <c r="OKM23" s="7"/>
      <c r="OKN23" s="7"/>
      <c r="OKO23" s="7"/>
      <c r="OKP23" s="7"/>
      <c r="OKQ23" s="7"/>
      <c r="OKR23" s="7"/>
      <c r="OKS23" s="7"/>
      <c r="OKT23" s="7"/>
      <c r="OKU23" s="7"/>
      <c r="OKV23" s="7"/>
      <c r="OKW23" s="7"/>
      <c r="OKX23" s="7"/>
      <c r="OKY23" s="7"/>
      <c r="OKZ23" s="7"/>
      <c r="OLA23" s="7"/>
      <c r="OLB23" s="7"/>
      <c r="OLC23" s="7"/>
      <c r="OLD23" s="7"/>
      <c r="OLE23" s="7"/>
      <c r="OLF23" s="7"/>
      <c r="OLG23" s="7"/>
      <c r="OLH23" s="7"/>
      <c r="OLI23" s="7"/>
      <c r="OLJ23" s="7"/>
      <c r="OLK23" s="7"/>
      <c r="OLL23" s="7"/>
      <c r="OLM23" s="7"/>
      <c r="OLN23" s="7"/>
      <c r="OLO23" s="7"/>
      <c r="OLP23" s="7"/>
      <c r="OLQ23" s="7"/>
      <c r="OLR23" s="7"/>
      <c r="OLS23" s="7"/>
      <c r="OLT23" s="7"/>
      <c r="OLU23" s="7"/>
      <c r="OLV23" s="7"/>
      <c r="OLW23" s="7"/>
      <c r="OLX23" s="7"/>
      <c r="OLY23" s="7"/>
      <c r="OLZ23" s="7"/>
      <c r="OMA23" s="7"/>
      <c r="OMB23" s="7"/>
      <c r="OMC23" s="7"/>
      <c r="OMD23" s="7"/>
      <c r="OME23" s="7"/>
      <c r="OMF23" s="7"/>
      <c r="OMG23" s="7"/>
      <c r="OMH23" s="7"/>
      <c r="OMI23" s="7"/>
      <c r="OMJ23" s="7"/>
      <c r="OMK23" s="7"/>
      <c r="OML23" s="7"/>
      <c r="OMM23" s="7"/>
      <c r="OMN23" s="7"/>
      <c r="OMO23" s="7"/>
      <c r="OMP23" s="7"/>
      <c r="OMQ23" s="7"/>
      <c r="OMR23" s="7"/>
      <c r="OMS23" s="7"/>
      <c r="OMT23" s="7"/>
      <c r="OMU23" s="7"/>
      <c r="OMV23" s="7"/>
      <c r="OMW23" s="7"/>
      <c r="OMX23" s="7"/>
      <c r="OMY23" s="7"/>
      <c r="OMZ23" s="7"/>
      <c r="ONA23" s="7"/>
      <c r="ONB23" s="7"/>
      <c r="ONC23" s="7"/>
      <c r="OND23" s="7"/>
      <c r="ONE23" s="7"/>
      <c r="ONF23" s="7"/>
      <c r="ONG23" s="7"/>
      <c r="ONH23" s="7"/>
      <c r="ONI23" s="7"/>
      <c r="ONJ23" s="7"/>
      <c r="ONK23" s="7"/>
      <c r="ONL23" s="7"/>
      <c r="ONM23" s="7"/>
      <c r="ONN23" s="7"/>
      <c r="ONO23" s="7"/>
      <c r="ONP23" s="7"/>
      <c r="ONQ23" s="7"/>
      <c r="ONR23" s="7"/>
      <c r="ONS23" s="7"/>
      <c r="ONT23" s="7"/>
      <c r="ONU23" s="7"/>
      <c r="ONV23" s="7"/>
      <c r="ONW23" s="7"/>
      <c r="ONX23" s="7"/>
      <c r="ONY23" s="7"/>
      <c r="ONZ23" s="7"/>
      <c r="OOA23" s="7"/>
      <c r="OOB23" s="7"/>
      <c r="OOC23" s="7"/>
      <c r="OOD23" s="7"/>
      <c r="OOE23" s="7"/>
      <c r="OOF23" s="7"/>
      <c r="OOG23" s="7"/>
      <c r="OOH23" s="7"/>
      <c r="OOI23" s="7"/>
      <c r="OOJ23" s="7"/>
      <c r="OOK23" s="7"/>
      <c r="OOL23" s="7"/>
      <c r="OOM23" s="7"/>
      <c r="OON23" s="7"/>
      <c r="OOO23" s="7"/>
      <c r="OOP23" s="7"/>
      <c r="OOQ23" s="7"/>
      <c r="OOR23" s="7"/>
      <c r="OOS23" s="7"/>
      <c r="OOT23" s="7"/>
      <c r="OOU23" s="7"/>
      <c r="OOV23" s="7"/>
      <c r="OOW23" s="7"/>
      <c r="OOX23" s="7"/>
      <c r="OOY23" s="7"/>
      <c r="OOZ23" s="7"/>
      <c r="OPA23" s="7"/>
      <c r="OPB23" s="7"/>
      <c r="OPC23" s="7"/>
      <c r="OPD23" s="7"/>
      <c r="OPE23" s="7"/>
      <c r="OPF23" s="7"/>
      <c r="OPG23" s="7"/>
      <c r="OPH23" s="7"/>
      <c r="OPI23" s="7"/>
      <c r="OPJ23" s="7"/>
      <c r="OPK23" s="7"/>
      <c r="OPL23" s="7"/>
      <c r="OPM23" s="7"/>
      <c r="OPN23" s="7"/>
      <c r="OPO23" s="7"/>
      <c r="OPP23" s="7"/>
      <c r="OPQ23" s="7"/>
      <c r="OPR23" s="7"/>
      <c r="OPS23" s="7"/>
      <c r="OPT23" s="7"/>
      <c r="OPU23" s="7"/>
      <c r="OPV23" s="7"/>
      <c r="OPW23" s="7"/>
      <c r="OPX23" s="7"/>
      <c r="OPY23" s="7"/>
      <c r="OPZ23" s="7"/>
      <c r="OQA23" s="7"/>
      <c r="OQB23" s="7"/>
      <c r="OQC23" s="7"/>
      <c r="OQD23" s="7"/>
      <c r="OQE23" s="7"/>
      <c r="OQF23" s="7"/>
      <c r="OQG23" s="7"/>
      <c r="OQH23" s="7"/>
      <c r="OQI23" s="7"/>
      <c r="OQJ23" s="7"/>
      <c r="OQK23" s="7"/>
      <c r="OQL23" s="7"/>
      <c r="OQM23" s="7"/>
      <c r="OQN23" s="7"/>
      <c r="OQO23" s="7"/>
      <c r="OQP23" s="7"/>
      <c r="OQQ23" s="7"/>
      <c r="OQR23" s="7"/>
      <c r="OQS23" s="7"/>
      <c r="OQT23" s="7"/>
      <c r="OQU23" s="7"/>
      <c r="OQV23" s="7"/>
      <c r="OQW23" s="7"/>
      <c r="OQX23" s="7"/>
      <c r="OQY23" s="7"/>
      <c r="OQZ23" s="7"/>
      <c r="ORA23" s="7"/>
      <c r="ORB23" s="7"/>
      <c r="ORC23" s="7"/>
      <c r="ORD23" s="7"/>
      <c r="ORE23" s="7"/>
      <c r="ORF23" s="7"/>
      <c r="ORG23" s="7"/>
      <c r="ORH23" s="7"/>
      <c r="ORI23" s="7"/>
      <c r="ORJ23" s="7"/>
      <c r="ORK23" s="7"/>
      <c r="ORL23" s="7"/>
      <c r="ORM23" s="7"/>
      <c r="ORN23" s="7"/>
      <c r="ORO23" s="7"/>
      <c r="ORP23" s="7"/>
      <c r="ORQ23" s="7"/>
      <c r="ORR23" s="7"/>
      <c r="ORS23" s="7"/>
      <c r="ORT23" s="7"/>
      <c r="ORU23" s="7"/>
      <c r="ORV23" s="7"/>
      <c r="ORW23" s="7"/>
      <c r="ORX23" s="7"/>
      <c r="ORY23" s="7"/>
      <c r="ORZ23" s="7"/>
      <c r="OSA23" s="7"/>
      <c r="OSB23" s="7"/>
      <c r="OSC23" s="7"/>
      <c r="OSD23" s="7"/>
      <c r="OSE23" s="7"/>
      <c r="OSF23" s="7"/>
      <c r="OSG23" s="7"/>
      <c r="OSH23" s="7"/>
      <c r="OSI23" s="7"/>
      <c r="OSJ23" s="7"/>
      <c r="OSK23" s="7"/>
      <c r="OSL23" s="7"/>
      <c r="OSM23" s="7"/>
      <c r="OSN23" s="7"/>
      <c r="OSO23" s="7"/>
      <c r="OSP23" s="7"/>
      <c r="OSQ23" s="7"/>
      <c r="OSR23" s="7"/>
      <c r="OSS23" s="7"/>
      <c r="OST23" s="7"/>
      <c r="OSU23" s="7"/>
      <c r="OSV23" s="7"/>
      <c r="OSW23" s="7"/>
      <c r="OSX23" s="7"/>
      <c r="OSY23" s="7"/>
      <c r="OSZ23" s="7"/>
      <c r="OTA23" s="7"/>
      <c r="OTB23" s="7"/>
      <c r="OTC23" s="7"/>
      <c r="OTD23" s="7"/>
      <c r="OTE23" s="7"/>
      <c r="OTF23" s="7"/>
      <c r="OTG23" s="7"/>
      <c r="OTH23" s="7"/>
      <c r="OTI23" s="7"/>
      <c r="OTJ23" s="7"/>
      <c r="OTK23" s="7"/>
      <c r="OTL23" s="7"/>
      <c r="OTM23" s="7"/>
      <c r="OTN23" s="7"/>
      <c r="OTO23" s="7"/>
      <c r="OTP23" s="7"/>
      <c r="OTQ23" s="7"/>
      <c r="OTR23" s="7"/>
      <c r="OTS23" s="7"/>
      <c r="OTT23" s="7"/>
      <c r="OTU23" s="7"/>
      <c r="OTV23" s="7"/>
      <c r="OTW23" s="7"/>
      <c r="OTX23" s="7"/>
      <c r="OTY23" s="7"/>
      <c r="OTZ23" s="7"/>
      <c r="OUA23" s="7"/>
      <c r="OUB23" s="7"/>
      <c r="OUC23" s="7"/>
      <c r="OUD23" s="7"/>
      <c r="OUE23" s="7"/>
      <c r="OUF23" s="7"/>
      <c r="OUG23" s="7"/>
      <c r="OUH23" s="7"/>
      <c r="OUI23" s="7"/>
      <c r="OUJ23" s="7"/>
      <c r="OUK23" s="7"/>
      <c r="OUL23" s="7"/>
      <c r="OUM23" s="7"/>
      <c r="OUN23" s="7"/>
      <c r="OUO23" s="7"/>
      <c r="OUP23" s="7"/>
      <c r="OUQ23" s="7"/>
      <c r="OUR23" s="7"/>
      <c r="OUS23" s="7"/>
      <c r="OUT23" s="7"/>
      <c r="OUU23" s="7"/>
      <c r="OUV23" s="7"/>
      <c r="OUW23" s="7"/>
      <c r="OUX23" s="7"/>
      <c r="OUY23" s="7"/>
      <c r="OUZ23" s="7"/>
      <c r="OVA23" s="7"/>
      <c r="OVB23" s="7"/>
      <c r="OVC23" s="7"/>
      <c r="OVD23" s="7"/>
      <c r="OVE23" s="7"/>
      <c r="OVF23" s="7"/>
      <c r="OVG23" s="7"/>
      <c r="OVH23" s="7"/>
      <c r="OVI23" s="7"/>
      <c r="OVJ23" s="7"/>
      <c r="OVK23" s="7"/>
      <c r="OVL23" s="7"/>
      <c r="OVM23" s="7"/>
      <c r="OVN23" s="7"/>
      <c r="OVO23" s="7"/>
      <c r="OVP23" s="7"/>
      <c r="OVQ23" s="7"/>
      <c r="OVR23" s="7"/>
      <c r="OVS23" s="7"/>
      <c r="OVT23" s="7"/>
      <c r="OVU23" s="7"/>
      <c r="OVV23" s="7"/>
      <c r="OVW23" s="7"/>
      <c r="OVX23" s="7"/>
      <c r="OVY23" s="7"/>
      <c r="OVZ23" s="7"/>
      <c r="OWA23" s="7"/>
      <c r="OWB23" s="7"/>
      <c r="OWC23" s="7"/>
      <c r="OWD23" s="7"/>
      <c r="OWE23" s="7"/>
      <c r="OWF23" s="7"/>
      <c r="OWG23" s="7"/>
      <c r="OWH23" s="7"/>
      <c r="OWI23" s="7"/>
      <c r="OWJ23" s="7"/>
      <c r="OWK23" s="7"/>
      <c r="OWL23" s="7"/>
      <c r="OWM23" s="7"/>
      <c r="OWN23" s="7"/>
      <c r="OWO23" s="7"/>
      <c r="OWP23" s="7"/>
      <c r="OWQ23" s="7"/>
      <c r="OWR23" s="7"/>
      <c r="OWS23" s="7"/>
      <c r="OWT23" s="7"/>
      <c r="OWU23" s="7"/>
      <c r="OWV23" s="7"/>
      <c r="OWW23" s="7"/>
      <c r="OWX23" s="7"/>
      <c r="OWY23" s="7"/>
      <c r="OWZ23" s="7"/>
      <c r="OXA23" s="7"/>
      <c r="OXB23" s="7"/>
      <c r="OXC23" s="7"/>
      <c r="OXD23" s="7"/>
      <c r="OXE23" s="7"/>
      <c r="OXF23" s="7"/>
      <c r="OXG23" s="7"/>
      <c r="OXH23" s="7"/>
      <c r="OXI23" s="7"/>
      <c r="OXJ23" s="7"/>
      <c r="OXK23" s="7"/>
      <c r="OXL23" s="7"/>
      <c r="OXM23" s="7"/>
      <c r="OXN23" s="7"/>
      <c r="OXO23" s="7"/>
      <c r="OXP23" s="7"/>
      <c r="OXQ23" s="7"/>
      <c r="OXR23" s="7"/>
      <c r="OXS23" s="7"/>
      <c r="OXT23" s="7"/>
      <c r="OXU23" s="7"/>
      <c r="OXV23" s="7"/>
      <c r="OXW23" s="7"/>
      <c r="OXX23" s="7"/>
      <c r="OXY23" s="7"/>
      <c r="OXZ23" s="7"/>
      <c r="OYA23" s="7"/>
      <c r="OYB23" s="7"/>
      <c r="OYC23" s="7"/>
      <c r="OYD23" s="7"/>
      <c r="OYE23" s="7"/>
      <c r="OYF23" s="7"/>
      <c r="OYG23" s="7"/>
      <c r="OYH23" s="7"/>
      <c r="OYI23" s="7"/>
      <c r="OYJ23" s="7"/>
      <c r="OYK23" s="7"/>
      <c r="OYL23" s="7"/>
      <c r="OYM23" s="7"/>
      <c r="OYN23" s="7"/>
      <c r="OYO23" s="7"/>
      <c r="OYP23" s="7"/>
      <c r="OYQ23" s="7"/>
      <c r="OYR23" s="7"/>
      <c r="OYS23" s="7"/>
      <c r="OYT23" s="7"/>
      <c r="OYU23" s="7"/>
      <c r="OYV23" s="7"/>
      <c r="OYW23" s="7"/>
      <c r="OYX23" s="7"/>
      <c r="OYY23" s="7"/>
      <c r="OYZ23" s="7"/>
      <c r="OZA23" s="7"/>
      <c r="OZB23" s="7"/>
      <c r="OZC23" s="7"/>
      <c r="OZD23" s="7"/>
      <c r="OZE23" s="7"/>
      <c r="OZF23" s="7"/>
      <c r="OZG23" s="7"/>
      <c r="OZH23" s="7"/>
      <c r="OZI23" s="7"/>
      <c r="OZJ23" s="7"/>
      <c r="OZK23" s="7"/>
      <c r="OZL23" s="7"/>
      <c r="OZM23" s="7"/>
      <c r="OZN23" s="7"/>
      <c r="OZO23" s="7"/>
      <c r="OZP23" s="7"/>
      <c r="OZQ23" s="7"/>
      <c r="OZR23" s="7"/>
      <c r="OZS23" s="7"/>
      <c r="OZT23" s="7"/>
      <c r="OZU23" s="7"/>
      <c r="OZV23" s="7"/>
      <c r="OZW23" s="7"/>
      <c r="OZX23" s="7"/>
      <c r="OZY23" s="7"/>
      <c r="OZZ23" s="7"/>
      <c r="PAA23" s="7"/>
      <c r="PAB23" s="7"/>
      <c r="PAC23" s="7"/>
      <c r="PAD23" s="7"/>
      <c r="PAE23" s="7"/>
      <c r="PAF23" s="7"/>
      <c r="PAG23" s="7"/>
      <c r="PAH23" s="7"/>
      <c r="PAI23" s="7"/>
      <c r="PAJ23" s="7"/>
      <c r="PAK23" s="7"/>
      <c r="PAL23" s="7"/>
      <c r="PAM23" s="7"/>
      <c r="PAN23" s="7"/>
      <c r="PAO23" s="7"/>
      <c r="PAP23" s="7"/>
      <c r="PAQ23" s="7"/>
      <c r="PAR23" s="7"/>
      <c r="PAS23" s="7"/>
      <c r="PAT23" s="7"/>
      <c r="PAU23" s="7"/>
      <c r="PAV23" s="7"/>
      <c r="PAW23" s="7"/>
      <c r="PAX23" s="7"/>
      <c r="PAY23" s="7"/>
      <c r="PAZ23" s="7"/>
      <c r="PBA23" s="7"/>
      <c r="PBB23" s="7"/>
      <c r="PBC23" s="7"/>
      <c r="PBD23" s="7"/>
      <c r="PBE23" s="7"/>
      <c r="PBF23" s="7"/>
      <c r="PBG23" s="7"/>
      <c r="PBH23" s="7"/>
      <c r="PBI23" s="7"/>
      <c r="PBJ23" s="7"/>
      <c r="PBK23" s="7"/>
      <c r="PBL23" s="7"/>
      <c r="PBM23" s="7"/>
      <c r="PBN23" s="7"/>
      <c r="PBO23" s="7"/>
      <c r="PBP23" s="7"/>
      <c r="PBQ23" s="7"/>
      <c r="PBR23" s="7"/>
      <c r="PBS23" s="7"/>
      <c r="PBT23" s="7"/>
      <c r="PBU23" s="7"/>
      <c r="PBV23" s="7"/>
      <c r="PBW23" s="7"/>
      <c r="PBX23" s="7"/>
      <c r="PBY23" s="7"/>
      <c r="PBZ23" s="7"/>
      <c r="PCA23" s="7"/>
      <c r="PCB23" s="7"/>
      <c r="PCC23" s="7"/>
      <c r="PCD23" s="7"/>
      <c r="PCE23" s="7"/>
      <c r="PCF23" s="7"/>
      <c r="PCG23" s="7"/>
      <c r="PCH23" s="7"/>
      <c r="PCI23" s="7"/>
      <c r="PCJ23" s="7"/>
      <c r="PCK23" s="7"/>
      <c r="PCL23" s="7"/>
      <c r="PCM23" s="7"/>
      <c r="PCN23" s="7"/>
      <c r="PCO23" s="7"/>
      <c r="PCP23" s="7"/>
      <c r="PCQ23" s="7"/>
      <c r="PCR23" s="7"/>
      <c r="PCS23" s="7"/>
      <c r="PCT23" s="7"/>
      <c r="PCU23" s="7"/>
      <c r="PCV23" s="7"/>
      <c r="PCW23" s="7"/>
      <c r="PCX23" s="7"/>
      <c r="PCY23" s="7"/>
      <c r="PCZ23" s="7"/>
      <c r="PDA23" s="7"/>
      <c r="PDB23" s="7"/>
      <c r="PDC23" s="7"/>
      <c r="PDD23" s="7"/>
      <c r="PDE23" s="7"/>
      <c r="PDF23" s="7"/>
      <c r="PDG23" s="7"/>
      <c r="PDH23" s="7"/>
      <c r="PDI23" s="7"/>
      <c r="PDJ23" s="7"/>
      <c r="PDK23" s="7"/>
      <c r="PDL23" s="7"/>
      <c r="PDM23" s="7"/>
      <c r="PDN23" s="7"/>
      <c r="PDO23" s="7"/>
      <c r="PDP23" s="7"/>
      <c r="PDQ23" s="7"/>
      <c r="PDR23" s="7"/>
      <c r="PDS23" s="7"/>
      <c r="PDT23" s="7"/>
      <c r="PDU23" s="7"/>
      <c r="PDV23" s="7"/>
      <c r="PDW23" s="7"/>
      <c r="PDX23" s="7"/>
      <c r="PDY23" s="7"/>
      <c r="PDZ23" s="7"/>
      <c r="PEA23" s="7"/>
      <c r="PEB23" s="7"/>
      <c r="PEC23" s="7"/>
      <c r="PED23" s="7"/>
      <c r="PEE23" s="7"/>
      <c r="PEF23" s="7"/>
      <c r="PEG23" s="7"/>
      <c r="PEH23" s="7"/>
      <c r="PEI23" s="7"/>
      <c r="PEJ23" s="7"/>
      <c r="PEK23" s="7"/>
      <c r="PEL23" s="7"/>
      <c r="PEM23" s="7"/>
      <c r="PEN23" s="7"/>
      <c r="PEO23" s="7"/>
      <c r="PEP23" s="7"/>
      <c r="PEQ23" s="7"/>
      <c r="PER23" s="7"/>
      <c r="PES23" s="7"/>
      <c r="PET23" s="7"/>
      <c r="PEU23" s="7"/>
      <c r="PEV23" s="7"/>
      <c r="PEW23" s="7"/>
      <c r="PEX23" s="7"/>
      <c r="PEY23" s="7"/>
      <c r="PEZ23" s="7"/>
      <c r="PFA23" s="7"/>
      <c r="PFB23" s="7"/>
      <c r="PFC23" s="7"/>
      <c r="PFD23" s="7"/>
      <c r="PFE23" s="7"/>
      <c r="PFF23" s="7"/>
      <c r="PFG23" s="7"/>
      <c r="PFH23" s="7"/>
      <c r="PFI23" s="7"/>
      <c r="PFJ23" s="7"/>
      <c r="PFK23" s="7"/>
      <c r="PFL23" s="7"/>
      <c r="PFM23" s="7"/>
      <c r="PFN23" s="7"/>
      <c r="PFO23" s="7"/>
      <c r="PFP23" s="7"/>
      <c r="PFQ23" s="7"/>
      <c r="PFR23" s="7"/>
      <c r="PFS23" s="7"/>
      <c r="PFT23" s="7"/>
      <c r="PFU23" s="7"/>
      <c r="PFV23" s="7"/>
      <c r="PFW23" s="7"/>
      <c r="PFX23" s="7"/>
      <c r="PFY23" s="7"/>
      <c r="PFZ23" s="7"/>
      <c r="PGA23" s="7"/>
      <c r="PGB23" s="7"/>
      <c r="PGC23" s="7"/>
      <c r="PGD23" s="7"/>
      <c r="PGE23" s="7"/>
      <c r="PGF23" s="7"/>
      <c r="PGG23" s="7"/>
      <c r="PGH23" s="7"/>
      <c r="PGI23" s="7"/>
      <c r="PGJ23" s="7"/>
      <c r="PGK23" s="7"/>
      <c r="PGL23" s="7"/>
      <c r="PGM23" s="7"/>
      <c r="PGN23" s="7"/>
      <c r="PGO23" s="7"/>
      <c r="PGP23" s="7"/>
      <c r="PGQ23" s="7"/>
      <c r="PGR23" s="7"/>
      <c r="PGS23" s="7"/>
      <c r="PGT23" s="7"/>
      <c r="PGU23" s="7"/>
      <c r="PGV23" s="7"/>
      <c r="PGW23" s="7"/>
      <c r="PGX23" s="7"/>
      <c r="PGY23" s="7"/>
      <c r="PGZ23" s="7"/>
      <c r="PHA23" s="7"/>
      <c r="PHB23" s="7"/>
      <c r="PHC23" s="7"/>
      <c r="PHD23" s="7"/>
      <c r="PHE23" s="7"/>
      <c r="PHF23" s="7"/>
      <c r="PHG23" s="7"/>
      <c r="PHH23" s="7"/>
      <c r="PHI23" s="7"/>
      <c r="PHJ23" s="7"/>
      <c r="PHK23" s="7"/>
      <c r="PHL23" s="7"/>
      <c r="PHM23" s="7"/>
      <c r="PHN23" s="7"/>
      <c r="PHO23" s="7"/>
      <c r="PHP23" s="7"/>
      <c r="PHQ23" s="7"/>
      <c r="PHR23" s="7"/>
      <c r="PHS23" s="7"/>
      <c r="PHT23" s="7"/>
      <c r="PHU23" s="7"/>
      <c r="PHV23" s="7"/>
      <c r="PHW23" s="7"/>
      <c r="PHX23" s="7"/>
      <c r="PHY23" s="7"/>
      <c r="PHZ23" s="7"/>
      <c r="PIA23" s="7"/>
      <c r="PIB23" s="7"/>
      <c r="PIC23" s="7"/>
      <c r="PID23" s="7"/>
      <c r="PIE23" s="7"/>
      <c r="PIF23" s="7"/>
      <c r="PIG23" s="7"/>
      <c r="PIH23" s="7"/>
      <c r="PII23" s="7"/>
      <c r="PIJ23" s="7"/>
      <c r="PIK23" s="7"/>
      <c r="PIL23" s="7"/>
      <c r="PIM23" s="7"/>
      <c r="PIN23" s="7"/>
      <c r="PIO23" s="7"/>
      <c r="PIP23" s="7"/>
      <c r="PIQ23" s="7"/>
      <c r="PIR23" s="7"/>
      <c r="PIS23" s="7"/>
      <c r="PIT23" s="7"/>
      <c r="PIU23" s="7"/>
      <c r="PIV23" s="7"/>
      <c r="PIW23" s="7"/>
      <c r="PIX23" s="7"/>
      <c r="PIY23" s="7"/>
      <c r="PIZ23" s="7"/>
      <c r="PJA23" s="7"/>
      <c r="PJB23" s="7"/>
      <c r="PJC23" s="7"/>
      <c r="PJD23" s="7"/>
      <c r="PJE23" s="7"/>
      <c r="PJF23" s="7"/>
      <c r="PJG23" s="7"/>
      <c r="PJH23" s="7"/>
      <c r="PJI23" s="7"/>
      <c r="PJJ23" s="7"/>
      <c r="PJK23" s="7"/>
      <c r="PJL23" s="7"/>
      <c r="PJM23" s="7"/>
      <c r="PJN23" s="7"/>
      <c r="PJO23" s="7"/>
      <c r="PJP23" s="7"/>
      <c r="PJQ23" s="7"/>
      <c r="PJR23" s="7"/>
      <c r="PJS23" s="7"/>
      <c r="PJT23" s="7"/>
      <c r="PJU23" s="7"/>
      <c r="PJV23" s="7"/>
      <c r="PJW23" s="7"/>
      <c r="PJX23" s="7"/>
      <c r="PJY23" s="7"/>
      <c r="PJZ23" s="7"/>
      <c r="PKA23" s="7"/>
      <c r="PKB23" s="7"/>
      <c r="PKC23" s="7"/>
      <c r="PKD23" s="7"/>
      <c r="PKE23" s="7"/>
      <c r="PKF23" s="7"/>
      <c r="PKG23" s="7"/>
      <c r="PKH23" s="7"/>
      <c r="PKI23" s="7"/>
      <c r="PKJ23" s="7"/>
      <c r="PKK23" s="7"/>
      <c r="PKL23" s="7"/>
      <c r="PKM23" s="7"/>
      <c r="PKN23" s="7"/>
      <c r="PKO23" s="7"/>
      <c r="PKP23" s="7"/>
      <c r="PKQ23" s="7"/>
      <c r="PKR23" s="7"/>
      <c r="PKS23" s="7"/>
      <c r="PKT23" s="7"/>
      <c r="PKU23" s="7"/>
      <c r="PKV23" s="7"/>
      <c r="PKW23" s="7"/>
      <c r="PKX23" s="7"/>
      <c r="PKY23" s="7"/>
      <c r="PKZ23" s="7"/>
      <c r="PLA23" s="7"/>
      <c r="PLB23" s="7"/>
      <c r="PLC23" s="7"/>
      <c r="PLD23" s="7"/>
      <c r="PLE23" s="7"/>
      <c r="PLF23" s="7"/>
      <c r="PLG23" s="7"/>
      <c r="PLH23" s="7"/>
      <c r="PLI23" s="7"/>
      <c r="PLJ23" s="7"/>
      <c r="PLK23" s="7"/>
      <c r="PLL23" s="7"/>
      <c r="PLM23" s="7"/>
      <c r="PLN23" s="7"/>
      <c r="PLO23" s="7"/>
      <c r="PLP23" s="7"/>
      <c r="PLQ23" s="7"/>
      <c r="PLR23" s="7"/>
      <c r="PLS23" s="7"/>
      <c r="PLT23" s="7"/>
      <c r="PLU23" s="7"/>
      <c r="PLV23" s="7"/>
      <c r="PLW23" s="7"/>
      <c r="PLX23" s="7"/>
      <c r="PLY23" s="7"/>
      <c r="PLZ23" s="7"/>
      <c r="PMA23" s="7"/>
      <c r="PMB23" s="7"/>
      <c r="PMC23" s="7"/>
      <c r="PMD23" s="7"/>
      <c r="PME23" s="7"/>
      <c r="PMF23" s="7"/>
      <c r="PMG23" s="7"/>
      <c r="PMH23" s="7"/>
      <c r="PMI23" s="7"/>
      <c r="PMJ23" s="7"/>
      <c r="PMK23" s="7"/>
      <c r="PML23" s="7"/>
      <c r="PMM23" s="7"/>
      <c r="PMN23" s="7"/>
      <c r="PMO23" s="7"/>
      <c r="PMP23" s="7"/>
      <c r="PMQ23" s="7"/>
      <c r="PMR23" s="7"/>
      <c r="PMS23" s="7"/>
      <c r="PMT23" s="7"/>
      <c r="PMU23" s="7"/>
      <c r="PMV23" s="7"/>
      <c r="PMW23" s="7"/>
      <c r="PMX23" s="7"/>
      <c r="PMY23" s="7"/>
      <c r="PMZ23" s="7"/>
      <c r="PNA23" s="7"/>
      <c r="PNB23" s="7"/>
      <c r="PNC23" s="7"/>
      <c r="PND23" s="7"/>
      <c r="PNE23" s="7"/>
      <c r="PNF23" s="7"/>
      <c r="PNG23" s="7"/>
      <c r="PNH23" s="7"/>
      <c r="PNI23" s="7"/>
      <c r="PNJ23" s="7"/>
      <c r="PNK23" s="7"/>
      <c r="PNL23" s="7"/>
      <c r="PNM23" s="7"/>
      <c r="PNN23" s="7"/>
      <c r="PNO23" s="7"/>
      <c r="PNP23" s="7"/>
      <c r="PNQ23" s="7"/>
      <c r="PNR23" s="7"/>
      <c r="PNS23" s="7"/>
      <c r="PNT23" s="7"/>
      <c r="PNU23" s="7"/>
      <c r="PNV23" s="7"/>
      <c r="PNW23" s="7"/>
      <c r="PNX23" s="7"/>
      <c r="PNY23" s="7"/>
      <c r="PNZ23" s="7"/>
      <c r="POA23" s="7"/>
      <c r="POB23" s="7"/>
      <c r="POC23" s="7"/>
      <c r="POD23" s="7"/>
      <c r="POE23" s="7"/>
      <c r="POF23" s="7"/>
      <c r="POG23" s="7"/>
      <c r="POH23" s="7"/>
      <c r="POI23" s="7"/>
      <c r="POJ23" s="7"/>
      <c r="POK23" s="7"/>
      <c r="POL23" s="7"/>
      <c r="POM23" s="7"/>
      <c r="PON23" s="7"/>
      <c r="POO23" s="7"/>
      <c r="POP23" s="7"/>
      <c r="POQ23" s="7"/>
      <c r="POR23" s="7"/>
      <c r="POS23" s="7"/>
      <c r="POT23" s="7"/>
      <c r="POU23" s="7"/>
      <c r="POV23" s="7"/>
      <c r="POW23" s="7"/>
      <c r="POX23" s="7"/>
      <c r="POY23" s="7"/>
      <c r="POZ23" s="7"/>
      <c r="PPA23" s="7"/>
      <c r="PPB23" s="7"/>
      <c r="PPC23" s="7"/>
      <c r="PPD23" s="7"/>
      <c r="PPE23" s="7"/>
      <c r="PPF23" s="7"/>
      <c r="PPG23" s="7"/>
      <c r="PPH23" s="7"/>
      <c r="PPI23" s="7"/>
      <c r="PPJ23" s="7"/>
      <c r="PPK23" s="7"/>
      <c r="PPL23" s="7"/>
      <c r="PPM23" s="7"/>
      <c r="PPN23" s="7"/>
      <c r="PPO23" s="7"/>
      <c r="PPP23" s="7"/>
      <c r="PPQ23" s="7"/>
      <c r="PPR23" s="7"/>
      <c r="PPS23" s="7"/>
      <c r="PPT23" s="7"/>
      <c r="PPU23" s="7"/>
      <c r="PPV23" s="7"/>
      <c r="PPW23" s="7"/>
      <c r="PPX23" s="7"/>
      <c r="PPY23" s="7"/>
      <c r="PPZ23" s="7"/>
      <c r="PQA23" s="7"/>
      <c r="PQB23" s="7"/>
      <c r="PQC23" s="7"/>
      <c r="PQD23" s="7"/>
      <c r="PQE23" s="7"/>
      <c r="PQF23" s="7"/>
      <c r="PQG23" s="7"/>
      <c r="PQH23" s="7"/>
      <c r="PQI23" s="7"/>
      <c r="PQJ23" s="7"/>
      <c r="PQK23" s="7"/>
      <c r="PQL23" s="7"/>
      <c r="PQM23" s="7"/>
      <c r="PQN23" s="7"/>
      <c r="PQO23" s="7"/>
      <c r="PQP23" s="7"/>
      <c r="PQQ23" s="7"/>
      <c r="PQR23" s="7"/>
      <c r="PQS23" s="7"/>
      <c r="PQT23" s="7"/>
      <c r="PQU23" s="7"/>
      <c r="PQV23" s="7"/>
      <c r="PQW23" s="7"/>
      <c r="PQX23" s="7"/>
      <c r="PQY23" s="7"/>
      <c r="PQZ23" s="7"/>
      <c r="PRA23" s="7"/>
      <c r="PRB23" s="7"/>
      <c r="PRC23" s="7"/>
      <c r="PRD23" s="7"/>
      <c r="PRE23" s="7"/>
      <c r="PRF23" s="7"/>
      <c r="PRG23" s="7"/>
      <c r="PRH23" s="7"/>
      <c r="PRI23" s="7"/>
      <c r="PRJ23" s="7"/>
      <c r="PRK23" s="7"/>
      <c r="PRL23" s="7"/>
      <c r="PRM23" s="7"/>
      <c r="PRN23" s="7"/>
      <c r="PRO23" s="7"/>
      <c r="PRP23" s="7"/>
      <c r="PRQ23" s="7"/>
      <c r="PRR23" s="7"/>
      <c r="PRS23" s="7"/>
      <c r="PRT23" s="7"/>
      <c r="PRU23" s="7"/>
      <c r="PRV23" s="7"/>
      <c r="PRW23" s="7"/>
      <c r="PRX23" s="7"/>
      <c r="PRY23" s="7"/>
      <c r="PRZ23" s="7"/>
      <c r="PSA23" s="7"/>
      <c r="PSB23" s="7"/>
      <c r="PSC23" s="7"/>
      <c r="PSD23" s="7"/>
      <c r="PSE23" s="7"/>
      <c r="PSF23" s="7"/>
      <c r="PSG23" s="7"/>
      <c r="PSH23" s="7"/>
      <c r="PSI23" s="7"/>
      <c r="PSJ23" s="7"/>
      <c r="PSK23" s="7"/>
      <c r="PSL23" s="7"/>
      <c r="PSM23" s="7"/>
      <c r="PSN23" s="7"/>
      <c r="PSO23" s="7"/>
      <c r="PSP23" s="7"/>
      <c r="PSQ23" s="7"/>
      <c r="PSR23" s="7"/>
      <c r="PSS23" s="7"/>
      <c r="PST23" s="7"/>
      <c r="PSU23" s="7"/>
      <c r="PSV23" s="7"/>
      <c r="PSW23" s="7"/>
      <c r="PSX23" s="7"/>
      <c r="PSY23" s="7"/>
      <c r="PSZ23" s="7"/>
      <c r="PTA23" s="7"/>
      <c r="PTB23" s="7"/>
      <c r="PTC23" s="7"/>
      <c r="PTD23" s="7"/>
      <c r="PTE23" s="7"/>
      <c r="PTF23" s="7"/>
      <c r="PTG23" s="7"/>
      <c r="PTH23" s="7"/>
      <c r="PTI23" s="7"/>
      <c r="PTJ23" s="7"/>
      <c r="PTK23" s="7"/>
      <c r="PTL23" s="7"/>
      <c r="PTM23" s="7"/>
      <c r="PTN23" s="7"/>
      <c r="PTO23" s="7"/>
      <c r="PTP23" s="7"/>
      <c r="PTQ23" s="7"/>
      <c r="PTR23" s="7"/>
      <c r="PTS23" s="7"/>
      <c r="PTT23" s="7"/>
      <c r="PTU23" s="7"/>
      <c r="PTV23" s="7"/>
      <c r="PTW23" s="7"/>
      <c r="PTX23" s="7"/>
      <c r="PTY23" s="7"/>
      <c r="PTZ23" s="7"/>
      <c r="PUA23" s="7"/>
      <c r="PUB23" s="7"/>
      <c r="PUC23" s="7"/>
      <c r="PUD23" s="7"/>
      <c r="PUE23" s="7"/>
      <c r="PUF23" s="7"/>
      <c r="PUG23" s="7"/>
      <c r="PUH23" s="7"/>
      <c r="PUI23" s="7"/>
      <c r="PUJ23" s="7"/>
      <c r="PUK23" s="7"/>
      <c r="PUL23" s="7"/>
      <c r="PUM23" s="7"/>
      <c r="PUN23" s="7"/>
      <c r="PUO23" s="7"/>
      <c r="PUP23" s="7"/>
      <c r="PUQ23" s="7"/>
      <c r="PUR23" s="7"/>
      <c r="PUS23" s="7"/>
      <c r="PUT23" s="7"/>
      <c r="PUU23" s="7"/>
      <c r="PUV23" s="7"/>
      <c r="PUW23" s="7"/>
      <c r="PUX23" s="7"/>
      <c r="PUY23" s="7"/>
      <c r="PUZ23" s="7"/>
      <c r="PVA23" s="7"/>
      <c r="PVB23" s="7"/>
      <c r="PVC23" s="7"/>
      <c r="PVD23" s="7"/>
      <c r="PVE23" s="7"/>
      <c r="PVF23" s="7"/>
      <c r="PVG23" s="7"/>
      <c r="PVH23" s="7"/>
      <c r="PVI23" s="7"/>
      <c r="PVJ23" s="7"/>
      <c r="PVK23" s="7"/>
      <c r="PVL23" s="7"/>
      <c r="PVM23" s="7"/>
      <c r="PVN23" s="7"/>
      <c r="PVO23" s="7"/>
      <c r="PVP23" s="7"/>
      <c r="PVQ23" s="7"/>
      <c r="PVR23" s="7"/>
      <c r="PVS23" s="7"/>
      <c r="PVT23" s="7"/>
      <c r="PVU23" s="7"/>
      <c r="PVV23" s="7"/>
      <c r="PVW23" s="7"/>
      <c r="PVX23" s="7"/>
      <c r="PVY23" s="7"/>
      <c r="PVZ23" s="7"/>
      <c r="PWA23" s="7"/>
      <c r="PWB23" s="7"/>
      <c r="PWC23" s="7"/>
      <c r="PWD23" s="7"/>
      <c r="PWE23" s="7"/>
      <c r="PWF23" s="7"/>
      <c r="PWG23" s="7"/>
      <c r="PWH23" s="7"/>
      <c r="PWI23" s="7"/>
      <c r="PWJ23" s="7"/>
      <c r="PWK23" s="7"/>
      <c r="PWL23" s="7"/>
      <c r="PWM23" s="7"/>
      <c r="PWN23" s="7"/>
      <c r="PWO23" s="7"/>
      <c r="PWP23" s="7"/>
      <c r="PWQ23" s="7"/>
      <c r="PWR23" s="7"/>
      <c r="PWS23" s="7"/>
      <c r="PWT23" s="7"/>
      <c r="PWU23" s="7"/>
      <c r="PWV23" s="7"/>
      <c r="PWW23" s="7"/>
      <c r="PWX23" s="7"/>
      <c r="PWY23" s="7"/>
      <c r="PWZ23" s="7"/>
      <c r="PXA23" s="7"/>
      <c r="PXB23" s="7"/>
      <c r="PXC23" s="7"/>
      <c r="PXD23" s="7"/>
      <c r="PXE23" s="7"/>
      <c r="PXF23" s="7"/>
      <c r="PXG23" s="7"/>
      <c r="PXH23" s="7"/>
      <c r="PXI23" s="7"/>
      <c r="PXJ23" s="7"/>
      <c r="PXK23" s="7"/>
      <c r="PXL23" s="7"/>
      <c r="PXM23" s="7"/>
      <c r="PXN23" s="7"/>
      <c r="PXO23" s="7"/>
      <c r="PXP23" s="7"/>
      <c r="PXQ23" s="7"/>
      <c r="PXR23" s="7"/>
      <c r="PXS23" s="7"/>
      <c r="PXT23" s="7"/>
      <c r="PXU23" s="7"/>
      <c r="PXV23" s="7"/>
      <c r="PXW23" s="7"/>
      <c r="PXX23" s="7"/>
      <c r="PXY23" s="7"/>
      <c r="PXZ23" s="7"/>
      <c r="PYA23" s="7"/>
      <c r="PYB23" s="7"/>
      <c r="PYC23" s="7"/>
      <c r="PYD23" s="7"/>
      <c r="PYE23" s="7"/>
      <c r="PYF23" s="7"/>
      <c r="PYG23" s="7"/>
      <c r="PYH23" s="7"/>
      <c r="PYI23" s="7"/>
      <c r="PYJ23" s="7"/>
      <c r="PYK23" s="7"/>
      <c r="PYL23" s="7"/>
      <c r="PYM23" s="7"/>
      <c r="PYN23" s="7"/>
      <c r="PYO23" s="7"/>
      <c r="PYP23" s="7"/>
      <c r="PYQ23" s="7"/>
      <c r="PYR23" s="7"/>
      <c r="PYS23" s="7"/>
      <c r="PYT23" s="7"/>
      <c r="PYU23" s="7"/>
      <c r="PYV23" s="7"/>
      <c r="PYW23" s="7"/>
      <c r="PYX23" s="7"/>
      <c r="PYY23" s="7"/>
      <c r="PYZ23" s="7"/>
      <c r="PZA23" s="7"/>
      <c r="PZB23" s="7"/>
      <c r="PZC23" s="7"/>
      <c r="PZD23" s="7"/>
      <c r="PZE23" s="7"/>
      <c r="PZF23" s="7"/>
      <c r="PZG23" s="7"/>
      <c r="PZH23" s="7"/>
      <c r="PZI23" s="7"/>
      <c r="PZJ23" s="7"/>
      <c r="PZK23" s="7"/>
      <c r="PZL23" s="7"/>
      <c r="PZM23" s="7"/>
      <c r="PZN23" s="7"/>
      <c r="PZO23" s="7"/>
      <c r="PZP23" s="7"/>
      <c r="PZQ23" s="7"/>
      <c r="PZR23" s="7"/>
      <c r="PZS23" s="7"/>
      <c r="PZT23" s="7"/>
      <c r="PZU23" s="7"/>
      <c r="PZV23" s="7"/>
      <c r="PZW23" s="7"/>
      <c r="PZX23" s="7"/>
      <c r="PZY23" s="7"/>
      <c r="PZZ23" s="7"/>
      <c r="QAA23" s="7"/>
      <c r="QAB23" s="7"/>
      <c r="QAC23" s="7"/>
      <c r="QAD23" s="7"/>
      <c r="QAE23" s="7"/>
      <c r="QAF23" s="7"/>
      <c r="QAG23" s="7"/>
      <c r="QAH23" s="7"/>
      <c r="QAI23" s="7"/>
      <c r="QAJ23" s="7"/>
      <c r="QAK23" s="7"/>
      <c r="QAL23" s="7"/>
      <c r="QAM23" s="7"/>
      <c r="QAN23" s="7"/>
      <c r="QAO23" s="7"/>
      <c r="QAP23" s="7"/>
      <c r="QAQ23" s="7"/>
      <c r="QAR23" s="7"/>
      <c r="QAS23" s="7"/>
      <c r="QAT23" s="7"/>
      <c r="QAU23" s="7"/>
      <c r="QAV23" s="7"/>
      <c r="QAW23" s="7"/>
      <c r="QAX23" s="7"/>
      <c r="QAY23" s="7"/>
      <c r="QAZ23" s="7"/>
      <c r="QBA23" s="7"/>
      <c r="QBB23" s="7"/>
      <c r="QBC23" s="7"/>
      <c r="QBD23" s="7"/>
      <c r="QBE23" s="7"/>
      <c r="QBF23" s="7"/>
      <c r="QBG23" s="7"/>
      <c r="QBH23" s="7"/>
      <c r="QBI23" s="7"/>
      <c r="QBJ23" s="7"/>
      <c r="QBK23" s="7"/>
      <c r="QBL23" s="7"/>
      <c r="QBM23" s="7"/>
      <c r="QBN23" s="7"/>
      <c r="QBO23" s="7"/>
      <c r="QBP23" s="7"/>
      <c r="QBQ23" s="7"/>
      <c r="QBR23" s="7"/>
      <c r="QBS23" s="7"/>
      <c r="QBT23" s="7"/>
      <c r="QBU23" s="7"/>
      <c r="QBV23" s="7"/>
      <c r="QBW23" s="7"/>
      <c r="QBX23" s="7"/>
      <c r="QBY23" s="7"/>
      <c r="QBZ23" s="7"/>
      <c r="QCA23" s="7"/>
      <c r="QCB23" s="7"/>
      <c r="QCC23" s="7"/>
      <c r="QCD23" s="7"/>
      <c r="QCE23" s="7"/>
      <c r="QCF23" s="7"/>
      <c r="QCG23" s="7"/>
      <c r="QCH23" s="7"/>
      <c r="QCI23" s="7"/>
      <c r="QCJ23" s="7"/>
      <c r="QCK23" s="7"/>
      <c r="QCL23" s="7"/>
      <c r="QCM23" s="7"/>
      <c r="QCN23" s="7"/>
      <c r="QCO23" s="7"/>
      <c r="QCP23" s="7"/>
      <c r="QCQ23" s="7"/>
      <c r="QCR23" s="7"/>
      <c r="QCS23" s="7"/>
      <c r="QCT23" s="7"/>
      <c r="QCU23" s="7"/>
      <c r="QCV23" s="7"/>
      <c r="QCW23" s="7"/>
      <c r="QCX23" s="7"/>
      <c r="QCY23" s="7"/>
      <c r="QCZ23" s="7"/>
      <c r="QDA23" s="7"/>
      <c r="QDB23" s="7"/>
      <c r="QDC23" s="7"/>
      <c r="QDD23" s="7"/>
      <c r="QDE23" s="7"/>
      <c r="QDF23" s="7"/>
      <c r="QDG23" s="7"/>
      <c r="QDH23" s="7"/>
      <c r="QDI23" s="7"/>
      <c r="QDJ23" s="7"/>
      <c r="QDK23" s="7"/>
      <c r="QDL23" s="7"/>
      <c r="QDM23" s="7"/>
      <c r="QDN23" s="7"/>
      <c r="QDO23" s="7"/>
      <c r="QDP23" s="7"/>
      <c r="QDQ23" s="7"/>
      <c r="QDR23" s="7"/>
      <c r="QDS23" s="7"/>
      <c r="QDT23" s="7"/>
      <c r="QDU23" s="7"/>
      <c r="QDV23" s="7"/>
      <c r="QDW23" s="7"/>
      <c r="QDX23" s="7"/>
      <c r="QDY23" s="7"/>
      <c r="QDZ23" s="7"/>
      <c r="QEA23" s="7"/>
      <c r="QEB23" s="7"/>
      <c r="QEC23" s="7"/>
      <c r="QED23" s="7"/>
      <c r="QEE23" s="7"/>
      <c r="QEF23" s="7"/>
      <c r="QEG23" s="7"/>
      <c r="QEH23" s="7"/>
      <c r="QEI23" s="7"/>
      <c r="QEJ23" s="7"/>
      <c r="QEK23" s="7"/>
      <c r="QEL23" s="7"/>
      <c r="QEM23" s="7"/>
      <c r="QEN23" s="7"/>
      <c r="QEO23" s="7"/>
      <c r="QEP23" s="7"/>
      <c r="QEQ23" s="7"/>
      <c r="QER23" s="7"/>
      <c r="QES23" s="7"/>
      <c r="QET23" s="7"/>
      <c r="QEU23" s="7"/>
      <c r="QEV23" s="7"/>
      <c r="QEW23" s="7"/>
      <c r="QEX23" s="7"/>
      <c r="QEY23" s="7"/>
      <c r="QEZ23" s="7"/>
      <c r="QFA23" s="7"/>
      <c r="QFB23" s="7"/>
      <c r="QFC23" s="7"/>
      <c r="QFD23" s="7"/>
      <c r="QFE23" s="7"/>
      <c r="QFF23" s="7"/>
      <c r="QFG23" s="7"/>
      <c r="QFH23" s="7"/>
      <c r="QFI23" s="7"/>
      <c r="QFJ23" s="7"/>
      <c r="QFK23" s="7"/>
      <c r="QFL23" s="7"/>
      <c r="QFM23" s="7"/>
      <c r="QFN23" s="7"/>
      <c r="QFO23" s="7"/>
      <c r="QFP23" s="7"/>
      <c r="QFQ23" s="7"/>
      <c r="QFR23" s="7"/>
      <c r="QFS23" s="7"/>
      <c r="QFT23" s="7"/>
      <c r="QFU23" s="7"/>
      <c r="QFV23" s="7"/>
      <c r="QFW23" s="7"/>
      <c r="QFX23" s="7"/>
      <c r="QFY23" s="7"/>
      <c r="QFZ23" s="7"/>
      <c r="QGA23" s="7"/>
      <c r="QGB23" s="7"/>
      <c r="QGC23" s="7"/>
      <c r="QGD23" s="7"/>
      <c r="QGE23" s="7"/>
      <c r="QGF23" s="7"/>
      <c r="QGG23" s="7"/>
      <c r="QGH23" s="7"/>
      <c r="QGI23" s="7"/>
      <c r="QGJ23" s="7"/>
      <c r="QGK23" s="7"/>
      <c r="QGL23" s="7"/>
      <c r="QGM23" s="7"/>
      <c r="QGN23" s="7"/>
      <c r="QGO23" s="7"/>
      <c r="QGP23" s="7"/>
      <c r="QGQ23" s="7"/>
      <c r="QGR23" s="7"/>
      <c r="QGS23" s="7"/>
      <c r="QGT23" s="7"/>
      <c r="QGU23" s="7"/>
      <c r="QGV23" s="7"/>
      <c r="QGW23" s="7"/>
      <c r="QGX23" s="7"/>
      <c r="QGY23" s="7"/>
      <c r="QGZ23" s="7"/>
      <c r="QHA23" s="7"/>
      <c r="QHB23" s="7"/>
      <c r="QHC23" s="7"/>
      <c r="QHD23" s="7"/>
      <c r="QHE23" s="7"/>
      <c r="QHF23" s="7"/>
      <c r="QHG23" s="7"/>
      <c r="QHH23" s="7"/>
      <c r="QHI23" s="7"/>
      <c r="QHJ23" s="7"/>
      <c r="QHK23" s="7"/>
      <c r="QHL23" s="7"/>
      <c r="QHM23" s="7"/>
      <c r="QHN23" s="7"/>
      <c r="QHO23" s="7"/>
      <c r="QHP23" s="7"/>
      <c r="QHQ23" s="7"/>
      <c r="QHR23" s="7"/>
      <c r="QHS23" s="7"/>
      <c r="QHT23" s="7"/>
      <c r="QHU23" s="7"/>
      <c r="QHV23" s="7"/>
      <c r="QHW23" s="7"/>
      <c r="QHX23" s="7"/>
      <c r="QHY23" s="7"/>
      <c r="QHZ23" s="7"/>
      <c r="QIA23" s="7"/>
      <c r="QIB23" s="7"/>
      <c r="QIC23" s="7"/>
      <c r="QID23" s="7"/>
      <c r="QIE23" s="7"/>
      <c r="QIF23" s="7"/>
      <c r="QIG23" s="7"/>
      <c r="QIH23" s="7"/>
      <c r="QII23" s="7"/>
      <c r="QIJ23" s="7"/>
      <c r="QIK23" s="7"/>
      <c r="QIL23" s="7"/>
      <c r="QIM23" s="7"/>
      <c r="QIN23" s="7"/>
      <c r="QIO23" s="7"/>
      <c r="QIP23" s="7"/>
      <c r="QIQ23" s="7"/>
      <c r="QIR23" s="7"/>
      <c r="QIS23" s="7"/>
      <c r="QIT23" s="7"/>
      <c r="QIU23" s="7"/>
      <c r="QIV23" s="7"/>
      <c r="QIW23" s="7"/>
      <c r="QIX23" s="7"/>
      <c r="QIY23" s="7"/>
      <c r="QIZ23" s="7"/>
      <c r="QJA23" s="7"/>
      <c r="QJB23" s="7"/>
      <c r="QJC23" s="7"/>
      <c r="QJD23" s="7"/>
      <c r="QJE23" s="7"/>
      <c r="QJF23" s="7"/>
      <c r="QJG23" s="7"/>
      <c r="QJH23" s="7"/>
      <c r="QJI23" s="7"/>
      <c r="QJJ23" s="7"/>
      <c r="QJK23" s="7"/>
      <c r="QJL23" s="7"/>
      <c r="QJM23" s="7"/>
      <c r="QJN23" s="7"/>
      <c r="QJO23" s="7"/>
      <c r="QJP23" s="7"/>
      <c r="QJQ23" s="7"/>
      <c r="QJR23" s="7"/>
      <c r="QJS23" s="7"/>
      <c r="QJT23" s="7"/>
      <c r="QJU23" s="7"/>
      <c r="QJV23" s="7"/>
      <c r="QJW23" s="7"/>
      <c r="QJX23" s="7"/>
      <c r="QJY23" s="7"/>
      <c r="QJZ23" s="7"/>
      <c r="QKA23" s="7"/>
      <c r="QKB23" s="7"/>
      <c r="QKC23" s="7"/>
      <c r="QKD23" s="7"/>
      <c r="QKE23" s="7"/>
      <c r="QKF23" s="7"/>
      <c r="QKG23" s="7"/>
      <c r="QKH23" s="7"/>
      <c r="QKI23" s="7"/>
      <c r="QKJ23" s="7"/>
      <c r="QKK23" s="7"/>
      <c r="QKL23" s="7"/>
      <c r="QKM23" s="7"/>
      <c r="QKN23" s="7"/>
      <c r="QKO23" s="7"/>
      <c r="QKP23" s="7"/>
      <c r="QKQ23" s="7"/>
      <c r="QKR23" s="7"/>
      <c r="QKS23" s="7"/>
      <c r="QKT23" s="7"/>
      <c r="QKU23" s="7"/>
      <c r="QKV23" s="7"/>
      <c r="QKW23" s="7"/>
      <c r="QKX23" s="7"/>
      <c r="QKY23" s="7"/>
      <c r="QKZ23" s="7"/>
      <c r="QLA23" s="7"/>
      <c r="QLB23" s="7"/>
      <c r="QLC23" s="7"/>
      <c r="QLD23" s="7"/>
      <c r="QLE23" s="7"/>
      <c r="QLF23" s="7"/>
      <c r="QLG23" s="7"/>
      <c r="QLH23" s="7"/>
      <c r="QLI23" s="7"/>
      <c r="QLJ23" s="7"/>
      <c r="QLK23" s="7"/>
      <c r="QLL23" s="7"/>
      <c r="QLM23" s="7"/>
      <c r="QLN23" s="7"/>
      <c r="QLO23" s="7"/>
      <c r="QLP23" s="7"/>
      <c r="QLQ23" s="7"/>
      <c r="QLR23" s="7"/>
      <c r="QLS23" s="7"/>
      <c r="QLT23" s="7"/>
      <c r="QLU23" s="7"/>
      <c r="QLV23" s="7"/>
      <c r="QLW23" s="7"/>
      <c r="QLX23" s="7"/>
      <c r="QLY23" s="7"/>
      <c r="QLZ23" s="7"/>
      <c r="QMA23" s="7"/>
      <c r="QMB23" s="7"/>
      <c r="QMC23" s="7"/>
      <c r="QMD23" s="7"/>
      <c r="QME23" s="7"/>
      <c r="QMF23" s="7"/>
      <c r="QMG23" s="7"/>
      <c r="QMH23" s="7"/>
      <c r="QMI23" s="7"/>
      <c r="QMJ23" s="7"/>
      <c r="QMK23" s="7"/>
      <c r="QML23" s="7"/>
      <c r="QMM23" s="7"/>
      <c r="QMN23" s="7"/>
      <c r="QMO23" s="7"/>
      <c r="QMP23" s="7"/>
      <c r="QMQ23" s="7"/>
      <c r="QMR23" s="7"/>
      <c r="QMS23" s="7"/>
      <c r="QMT23" s="7"/>
      <c r="QMU23" s="7"/>
      <c r="QMV23" s="7"/>
      <c r="QMW23" s="7"/>
      <c r="QMX23" s="7"/>
      <c r="QMY23" s="7"/>
      <c r="QMZ23" s="7"/>
      <c r="QNA23" s="7"/>
      <c r="QNB23" s="7"/>
      <c r="QNC23" s="7"/>
      <c r="QND23" s="7"/>
      <c r="QNE23" s="7"/>
      <c r="QNF23" s="7"/>
      <c r="QNG23" s="7"/>
      <c r="QNH23" s="7"/>
      <c r="QNI23" s="7"/>
      <c r="QNJ23" s="7"/>
      <c r="QNK23" s="7"/>
      <c r="QNL23" s="7"/>
      <c r="QNM23" s="7"/>
      <c r="QNN23" s="7"/>
      <c r="QNO23" s="7"/>
      <c r="QNP23" s="7"/>
      <c r="QNQ23" s="7"/>
      <c r="QNR23" s="7"/>
      <c r="QNS23" s="7"/>
      <c r="QNT23" s="7"/>
      <c r="QNU23" s="7"/>
      <c r="QNV23" s="7"/>
      <c r="QNW23" s="7"/>
      <c r="QNX23" s="7"/>
      <c r="QNY23" s="7"/>
      <c r="QNZ23" s="7"/>
      <c r="QOA23" s="7"/>
      <c r="QOB23" s="7"/>
      <c r="QOC23" s="7"/>
      <c r="QOD23" s="7"/>
      <c r="QOE23" s="7"/>
      <c r="QOF23" s="7"/>
      <c r="QOG23" s="7"/>
      <c r="QOH23" s="7"/>
      <c r="QOI23" s="7"/>
      <c r="QOJ23" s="7"/>
      <c r="QOK23" s="7"/>
      <c r="QOL23" s="7"/>
      <c r="QOM23" s="7"/>
      <c r="QON23" s="7"/>
      <c r="QOO23" s="7"/>
      <c r="QOP23" s="7"/>
      <c r="QOQ23" s="7"/>
      <c r="QOR23" s="7"/>
      <c r="QOS23" s="7"/>
      <c r="QOT23" s="7"/>
      <c r="QOU23" s="7"/>
      <c r="QOV23" s="7"/>
      <c r="QOW23" s="7"/>
      <c r="QOX23" s="7"/>
      <c r="QOY23" s="7"/>
      <c r="QOZ23" s="7"/>
      <c r="QPA23" s="7"/>
      <c r="QPB23" s="7"/>
      <c r="QPC23" s="7"/>
      <c r="QPD23" s="7"/>
      <c r="QPE23" s="7"/>
      <c r="QPF23" s="7"/>
      <c r="QPG23" s="7"/>
      <c r="QPH23" s="7"/>
      <c r="QPI23" s="7"/>
      <c r="QPJ23" s="7"/>
      <c r="QPK23" s="7"/>
      <c r="QPL23" s="7"/>
      <c r="QPM23" s="7"/>
      <c r="QPN23" s="7"/>
      <c r="QPO23" s="7"/>
      <c r="QPP23" s="7"/>
      <c r="QPQ23" s="7"/>
      <c r="QPR23" s="7"/>
      <c r="QPS23" s="7"/>
      <c r="QPT23" s="7"/>
      <c r="QPU23" s="7"/>
      <c r="QPV23" s="7"/>
      <c r="QPW23" s="7"/>
      <c r="QPX23" s="7"/>
      <c r="QPY23" s="7"/>
      <c r="QPZ23" s="7"/>
      <c r="QQA23" s="7"/>
      <c r="QQB23" s="7"/>
      <c r="QQC23" s="7"/>
      <c r="QQD23" s="7"/>
      <c r="QQE23" s="7"/>
      <c r="QQF23" s="7"/>
      <c r="QQG23" s="7"/>
      <c r="QQH23" s="7"/>
      <c r="QQI23" s="7"/>
      <c r="QQJ23" s="7"/>
      <c r="QQK23" s="7"/>
      <c r="QQL23" s="7"/>
      <c r="QQM23" s="7"/>
      <c r="QQN23" s="7"/>
      <c r="QQO23" s="7"/>
      <c r="QQP23" s="7"/>
      <c r="QQQ23" s="7"/>
      <c r="QQR23" s="7"/>
      <c r="QQS23" s="7"/>
      <c r="QQT23" s="7"/>
      <c r="QQU23" s="7"/>
      <c r="QQV23" s="7"/>
      <c r="QQW23" s="7"/>
      <c r="QQX23" s="7"/>
      <c r="QQY23" s="7"/>
      <c r="QQZ23" s="7"/>
      <c r="QRA23" s="7"/>
      <c r="QRB23" s="7"/>
      <c r="QRC23" s="7"/>
      <c r="QRD23" s="7"/>
      <c r="QRE23" s="7"/>
      <c r="QRF23" s="7"/>
      <c r="QRG23" s="7"/>
      <c r="QRH23" s="7"/>
      <c r="QRI23" s="7"/>
      <c r="QRJ23" s="7"/>
      <c r="QRK23" s="7"/>
      <c r="QRL23" s="7"/>
      <c r="QRM23" s="7"/>
      <c r="QRN23" s="7"/>
      <c r="QRO23" s="7"/>
      <c r="QRP23" s="7"/>
      <c r="QRQ23" s="7"/>
      <c r="QRR23" s="7"/>
      <c r="QRS23" s="7"/>
      <c r="QRT23" s="7"/>
      <c r="QRU23" s="7"/>
      <c r="QRV23" s="7"/>
      <c r="QRW23" s="7"/>
      <c r="QRX23" s="7"/>
      <c r="QRY23" s="7"/>
      <c r="QRZ23" s="7"/>
      <c r="QSA23" s="7"/>
      <c r="QSB23" s="7"/>
      <c r="QSC23" s="7"/>
      <c r="QSD23" s="7"/>
      <c r="QSE23" s="7"/>
      <c r="QSF23" s="7"/>
      <c r="QSG23" s="7"/>
      <c r="QSH23" s="7"/>
      <c r="QSI23" s="7"/>
      <c r="QSJ23" s="7"/>
      <c r="QSK23" s="7"/>
      <c r="QSL23" s="7"/>
      <c r="QSM23" s="7"/>
      <c r="QSN23" s="7"/>
      <c r="QSO23" s="7"/>
      <c r="QSP23" s="7"/>
      <c r="QSQ23" s="7"/>
      <c r="QSR23" s="7"/>
      <c r="QSS23" s="7"/>
      <c r="QST23" s="7"/>
      <c r="QSU23" s="7"/>
      <c r="QSV23" s="7"/>
      <c r="QSW23" s="7"/>
      <c r="QSX23" s="7"/>
      <c r="QSY23" s="7"/>
      <c r="QSZ23" s="7"/>
      <c r="QTA23" s="7"/>
      <c r="QTB23" s="7"/>
      <c r="QTC23" s="7"/>
      <c r="QTD23" s="7"/>
      <c r="QTE23" s="7"/>
      <c r="QTF23" s="7"/>
      <c r="QTG23" s="7"/>
      <c r="QTH23" s="7"/>
      <c r="QTI23" s="7"/>
      <c r="QTJ23" s="7"/>
      <c r="QTK23" s="7"/>
      <c r="QTL23" s="7"/>
      <c r="QTM23" s="7"/>
      <c r="QTN23" s="7"/>
      <c r="QTO23" s="7"/>
      <c r="QTP23" s="7"/>
      <c r="QTQ23" s="7"/>
      <c r="QTR23" s="7"/>
      <c r="QTS23" s="7"/>
      <c r="QTT23" s="7"/>
      <c r="QTU23" s="7"/>
      <c r="QTV23" s="7"/>
      <c r="QTW23" s="7"/>
      <c r="QTX23" s="7"/>
      <c r="QTY23" s="7"/>
      <c r="QTZ23" s="7"/>
      <c r="QUA23" s="7"/>
      <c r="QUB23" s="7"/>
      <c r="QUC23" s="7"/>
      <c r="QUD23" s="7"/>
      <c r="QUE23" s="7"/>
      <c r="QUF23" s="7"/>
      <c r="QUG23" s="7"/>
      <c r="QUH23" s="7"/>
      <c r="QUI23" s="7"/>
      <c r="QUJ23" s="7"/>
      <c r="QUK23" s="7"/>
      <c r="QUL23" s="7"/>
      <c r="QUM23" s="7"/>
      <c r="QUN23" s="7"/>
      <c r="QUO23" s="7"/>
      <c r="QUP23" s="7"/>
      <c r="QUQ23" s="7"/>
      <c r="QUR23" s="7"/>
      <c r="QUS23" s="7"/>
      <c r="QUT23" s="7"/>
      <c r="QUU23" s="7"/>
      <c r="QUV23" s="7"/>
      <c r="QUW23" s="7"/>
      <c r="QUX23" s="7"/>
      <c r="QUY23" s="7"/>
      <c r="QUZ23" s="7"/>
      <c r="QVA23" s="7"/>
      <c r="QVB23" s="7"/>
      <c r="QVC23" s="7"/>
      <c r="QVD23" s="7"/>
      <c r="QVE23" s="7"/>
      <c r="QVF23" s="7"/>
      <c r="QVG23" s="7"/>
      <c r="QVH23" s="7"/>
      <c r="QVI23" s="7"/>
      <c r="QVJ23" s="7"/>
      <c r="QVK23" s="7"/>
      <c r="QVL23" s="7"/>
      <c r="QVM23" s="7"/>
      <c r="QVN23" s="7"/>
      <c r="QVO23" s="7"/>
      <c r="QVP23" s="7"/>
      <c r="QVQ23" s="7"/>
      <c r="QVR23" s="7"/>
      <c r="QVS23" s="7"/>
      <c r="QVT23" s="7"/>
      <c r="QVU23" s="7"/>
      <c r="QVV23" s="7"/>
      <c r="QVW23" s="7"/>
      <c r="QVX23" s="7"/>
      <c r="QVY23" s="7"/>
      <c r="QVZ23" s="7"/>
      <c r="QWA23" s="7"/>
      <c r="QWB23" s="7"/>
      <c r="QWC23" s="7"/>
      <c r="QWD23" s="7"/>
      <c r="QWE23" s="7"/>
      <c r="QWF23" s="7"/>
      <c r="QWG23" s="7"/>
      <c r="QWH23" s="7"/>
      <c r="QWI23" s="7"/>
      <c r="QWJ23" s="7"/>
      <c r="QWK23" s="7"/>
      <c r="QWL23" s="7"/>
      <c r="QWM23" s="7"/>
      <c r="QWN23" s="7"/>
      <c r="QWO23" s="7"/>
      <c r="QWP23" s="7"/>
      <c r="QWQ23" s="7"/>
      <c r="QWR23" s="7"/>
      <c r="QWS23" s="7"/>
      <c r="QWT23" s="7"/>
      <c r="QWU23" s="7"/>
      <c r="QWV23" s="7"/>
      <c r="QWW23" s="7"/>
      <c r="QWX23" s="7"/>
      <c r="QWY23" s="7"/>
      <c r="QWZ23" s="7"/>
      <c r="QXA23" s="7"/>
      <c r="QXB23" s="7"/>
      <c r="QXC23" s="7"/>
      <c r="QXD23" s="7"/>
      <c r="QXE23" s="7"/>
      <c r="QXF23" s="7"/>
      <c r="QXG23" s="7"/>
      <c r="QXH23" s="7"/>
      <c r="QXI23" s="7"/>
      <c r="QXJ23" s="7"/>
      <c r="QXK23" s="7"/>
      <c r="QXL23" s="7"/>
      <c r="QXM23" s="7"/>
      <c r="QXN23" s="7"/>
      <c r="QXO23" s="7"/>
      <c r="QXP23" s="7"/>
      <c r="QXQ23" s="7"/>
      <c r="QXR23" s="7"/>
      <c r="QXS23" s="7"/>
      <c r="QXT23" s="7"/>
      <c r="QXU23" s="7"/>
      <c r="QXV23" s="7"/>
      <c r="QXW23" s="7"/>
      <c r="QXX23" s="7"/>
      <c r="QXY23" s="7"/>
      <c r="QXZ23" s="7"/>
      <c r="QYA23" s="7"/>
      <c r="QYB23" s="7"/>
      <c r="QYC23" s="7"/>
      <c r="QYD23" s="7"/>
      <c r="QYE23" s="7"/>
      <c r="QYF23" s="7"/>
      <c r="QYG23" s="7"/>
      <c r="QYH23" s="7"/>
      <c r="QYI23" s="7"/>
      <c r="QYJ23" s="7"/>
      <c r="QYK23" s="7"/>
      <c r="QYL23" s="7"/>
      <c r="QYM23" s="7"/>
      <c r="QYN23" s="7"/>
      <c r="QYO23" s="7"/>
      <c r="QYP23" s="7"/>
      <c r="QYQ23" s="7"/>
      <c r="QYR23" s="7"/>
      <c r="QYS23" s="7"/>
      <c r="QYT23" s="7"/>
      <c r="QYU23" s="7"/>
      <c r="QYV23" s="7"/>
      <c r="QYW23" s="7"/>
      <c r="QYX23" s="7"/>
      <c r="QYY23" s="7"/>
      <c r="QYZ23" s="7"/>
      <c r="QZA23" s="7"/>
      <c r="QZB23" s="7"/>
      <c r="QZC23" s="7"/>
      <c r="QZD23" s="7"/>
      <c r="QZE23" s="7"/>
      <c r="QZF23" s="7"/>
      <c r="QZG23" s="7"/>
      <c r="QZH23" s="7"/>
      <c r="QZI23" s="7"/>
      <c r="QZJ23" s="7"/>
      <c r="QZK23" s="7"/>
      <c r="QZL23" s="7"/>
      <c r="QZM23" s="7"/>
      <c r="QZN23" s="7"/>
      <c r="QZO23" s="7"/>
      <c r="QZP23" s="7"/>
      <c r="QZQ23" s="7"/>
      <c r="QZR23" s="7"/>
      <c r="QZS23" s="7"/>
      <c r="QZT23" s="7"/>
      <c r="QZU23" s="7"/>
      <c r="QZV23" s="7"/>
      <c r="QZW23" s="7"/>
      <c r="QZX23" s="7"/>
      <c r="QZY23" s="7"/>
      <c r="QZZ23" s="7"/>
      <c r="RAA23" s="7"/>
      <c r="RAB23" s="7"/>
      <c r="RAC23" s="7"/>
      <c r="RAD23" s="7"/>
      <c r="RAE23" s="7"/>
      <c r="RAF23" s="7"/>
      <c r="RAG23" s="7"/>
      <c r="RAH23" s="7"/>
      <c r="RAI23" s="7"/>
      <c r="RAJ23" s="7"/>
      <c r="RAK23" s="7"/>
      <c r="RAL23" s="7"/>
      <c r="RAM23" s="7"/>
      <c r="RAN23" s="7"/>
      <c r="RAO23" s="7"/>
      <c r="RAP23" s="7"/>
      <c r="RAQ23" s="7"/>
      <c r="RAR23" s="7"/>
      <c r="RAS23" s="7"/>
      <c r="RAT23" s="7"/>
      <c r="RAU23" s="7"/>
      <c r="RAV23" s="7"/>
      <c r="RAW23" s="7"/>
      <c r="RAX23" s="7"/>
      <c r="RAY23" s="7"/>
      <c r="RAZ23" s="7"/>
      <c r="RBA23" s="7"/>
      <c r="RBB23" s="7"/>
      <c r="RBC23" s="7"/>
      <c r="RBD23" s="7"/>
      <c r="RBE23" s="7"/>
      <c r="RBF23" s="7"/>
      <c r="RBG23" s="7"/>
      <c r="RBH23" s="7"/>
      <c r="RBI23" s="7"/>
      <c r="RBJ23" s="7"/>
      <c r="RBK23" s="7"/>
      <c r="RBL23" s="7"/>
      <c r="RBM23" s="7"/>
      <c r="RBN23" s="7"/>
      <c r="RBO23" s="7"/>
      <c r="RBP23" s="7"/>
      <c r="RBQ23" s="7"/>
      <c r="RBR23" s="7"/>
      <c r="RBS23" s="7"/>
      <c r="RBT23" s="7"/>
      <c r="RBU23" s="7"/>
      <c r="RBV23" s="7"/>
      <c r="RBW23" s="7"/>
      <c r="RBX23" s="7"/>
      <c r="RBY23" s="7"/>
      <c r="RBZ23" s="7"/>
      <c r="RCA23" s="7"/>
      <c r="RCB23" s="7"/>
      <c r="RCC23" s="7"/>
      <c r="RCD23" s="7"/>
      <c r="RCE23" s="7"/>
      <c r="RCF23" s="7"/>
      <c r="RCG23" s="7"/>
      <c r="RCH23" s="7"/>
      <c r="RCI23" s="7"/>
      <c r="RCJ23" s="7"/>
      <c r="RCK23" s="7"/>
      <c r="RCL23" s="7"/>
      <c r="RCM23" s="7"/>
      <c r="RCN23" s="7"/>
      <c r="RCO23" s="7"/>
      <c r="RCP23" s="7"/>
      <c r="RCQ23" s="7"/>
      <c r="RCR23" s="7"/>
      <c r="RCS23" s="7"/>
      <c r="RCT23" s="7"/>
      <c r="RCU23" s="7"/>
      <c r="RCV23" s="7"/>
      <c r="RCW23" s="7"/>
      <c r="RCX23" s="7"/>
      <c r="RCY23" s="7"/>
      <c r="RCZ23" s="7"/>
      <c r="RDA23" s="7"/>
      <c r="RDB23" s="7"/>
      <c r="RDC23" s="7"/>
      <c r="RDD23" s="7"/>
      <c r="RDE23" s="7"/>
      <c r="RDF23" s="7"/>
      <c r="RDG23" s="7"/>
      <c r="RDH23" s="7"/>
      <c r="RDI23" s="7"/>
      <c r="RDJ23" s="7"/>
      <c r="RDK23" s="7"/>
      <c r="RDL23" s="7"/>
      <c r="RDM23" s="7"/>
      <c r="RDN23" s="7"/>
      <c r="RDO23" s="7"/>
      <c r="RDP23" s="7"/>
      <c r="RDQ23" s="7"/>
      <c r="RDR23" s="7"/>
      <c r="RDS23" s="7"/>
      <c r="RDT23" s="7"/>
      <c r="RDU23" s="7"/>
      <c r="RDV23" s="7"/>
      <c r="RDW23" s="7"/>
      <c r="RDX23" s="7"/>
      <c r="RDY23" s="7"/>
      <c r="RDZ23" s="7"/>
      <c r="REA23" s="7"/>
      <c r="REB23" s="7"/>
      <c r="REC23" s="7"/>
      <c r="RED23" s="7"/>
      <c r="REE23" s="7"/>
      <c r="REF23" s="7"/>
      <c r="REG23" s="7"/>
      <c r="REH23" s="7"/>
      <c r="REI23" s="7"/>
      <c r="REJ23" s="7"/>
      <c r="REK23" s="7"/>
      <c r="REL23" s="7"/>
      <c r="REM23" s="7"/>
      <c r="REN23" s="7"/>
      <c r="REO23" s="7"/>
      <c r="REP23" s="7"/>
      <c r="REQ23" s="7"/>
      <c r="RER23" s="7"/>
      <c r="RES23" s="7"/>
      <c r="RET23" s="7"/>
      <c r="REU23" s="7"/>
      <c r="REV23" s="7"/>
      <c r="REW23" s="7"/>
      <c r="REX23" s="7"/>
      <c r="REY23" s="7"/>
      <c r="REZ23" s="7"/>
      <c r="RFA23" s="7"/>
      <c r="RFB23" s="7"/>
      <c r="RFC23" s="7"/>
      <c r="RFD23" s="7"/>
      <c r="RFE23" s="7"/>
      <c r="RFF23" s="7"/>
      <c r="RFG23" s="7"/>
      <c r="RFH23" s="7"/>
      <c r="RFI23" s="7"/>
      <c r="RFJ23" s="7"/>
      <c r="RFK23" s="7"/>
      <c r="RFL23" s="7"/>
      <c r="RFM23" s="7"/>
      <c r="RFN23" s="7"/>
      <c r="RFO23" s="7"/>
      <c r="RFP23" s="7"/>
      <c r="RFQ23" s="7"/>
      <c r="RFR23" s="7"/>
      <c r="RFS23" s="7"/>
      <c r="RFT23" s="7"/>
      <c r="RFU23" s="7"/>
      <c r="RFV23" s="7"/>
      <c r="RFW23" s="7"/>
      <c r="RFX23" s="7"/>
      <c r="RFY23" s="7"/>
      <c r="RFZ23" s="7"/>
      <c r="RGA23" s="7"/>
      <c r="RGB23" s="7"/>
      <c r="RGC23" s="7"/>
      <c r="RGD23" s="7"/>
      <c r="RGE23" s="7"/>
      <c r="RGF23" s="7"/>
      <c r="RGG23" s="7"/>
      <c r="RGH23" s="7"/>
      <c r="RGI23" s="7"/>
      <c r="RGJ23" s="7"/>
      <c r="RGK23" s="7"/>
      <c r="RGL23" s="7"/>
      <c r="RGM23" s="7"/>
      <c r="RGN23" s="7"/>
      <c r="RGO23" s="7"/>
      <c r="RGP23" s="7"/>
      <c r="RGQ23" s="7"/>
      <c r="RGR23" s="7"/>
      <c r="RGS23" s="7"/>
      <c r="RGT23" s="7"/>
      <c r="RGU23" s="7"/>
      <c r="RGV23" s="7"/>
      <c r="RGW23" s="7"/>
      <c r="RGX23" s="7"/>
      <c r="RGY23" s="7"/>
      <c r="RGZ23" s="7"/>
      <c r="RHA23" s="7"/>
      <c r="RHB23" s="7"/>
      <c r="RHC23" s="7"/>
      <c r="RHD23" s="7"/>
      <c r="RHE23" s="7"/>
      <c r="RHF23" s="7"/>
      <c r="RHG23" s="7"/>
      <c r="RHH23" s="7"/>
      <c r="RHI23" s="7"/>
      <c r="RHJ23" s="7"/>
      <c r="RHK23" s="7"/>
      <c r="RHL23" s="7"/>
      <c r="RHM23" s="7"/>
      <c r="RHN23" s="7"/>
      <c r="RHO23" s="7"/>
      <c r="RHP23" s="7"/>
      <c r="RHQ23" s="7"/>
      <c r="RHR23" s="7"/>
      <c r="RHS23" s="7"/>
      <c r="RHT23" s="7"/>
      <c r="RHU23" s="7"/>
      <c r="RHV23" s="7"/>
      <c r="RHW23" s="7"/>
      <c r="RHX23" s="7"/>
      <c r="RHY23" s="7"/>
      <c r="RHZ23" s="7"/>
      <c r="RIA23" s="7"/>
      <c r="RIB23" s="7"/>
      <c r="RIC23" s="7"/>
      <c r="RID23" s="7"/>
      <c r="RIE23" s="7"/>
      <c r="RIF23" s="7"/>
      <c r="RIG23" s="7"/>
      <c r="RIH23" s="7"/>
      <c r="RII23" s="7"/>
      <c r="RIJ23" s="7"/>
      <c r="RIK23" s="7"/>
      <c r="RIL23" s="7"/>
      <c r="RIM23" s="7"/>
      <c r="RIN23" s="7"/>
      <c r="RIO23" s="7"/>
      <c r="RIP23" s="7"/>
      <c r="RIQ23" s="7"/>
      <c r="RIR23" s="7"/>
      <c r="RIS23" s="7"/>
      <c r="RIT23" s="7"/>
      <c r="RIU23" s="7"/>
      <c r="RIV23" s="7"/>
      <c r="RIW23" s="7"/>
      <c r="RIX23" s="7"/>
      <c r="RIY23" s="7"/>
      <c r="RIZ23" s="7"/>
      <c r="RJA23" s="7"/>
      <c r="RJB23" s="7"/>
      <c r="RJC23" s="7"/>
      <c r="RJD23" s="7"/>
      <c r="RJE23" s="7"/>
      <c r="RJF23" s="7"/>
      <c r="RJG23" s="7"/>
      <c r="RJH23" s="7"/>
      <c r="RJI23" s="7"/>
      <c r="RJJ23" s="7"/>
      <c r="RJK23" s="7"/>
      <c r="RJL23" s="7"/>
      <c r="RJM23" s="7"/>
      <c r="RJN23" s="7"/>
      <c r="RJO23" s="7"/>
      <c r="RJP23" s="7"/>
      <c r="RJQ23" s="7"/>
      <c r="RJR23" s="7"/>
      <c r="RJS23" s="7"/>
      <c r="RJT23" s="7"/>
      <c r="RJU23" s="7"/>
      <c r="RJV23" s="7"/>
      <c r="RJW23" s="7"/>
      <c r="RJX23" s="7"/>
      <c r="RJY23" s="7"/>
      <c r="RJZ23" s="7"/>
      <c r="RKA23" s="7"/>
      <c r="RKB23" s="7"/>
      <c r="RKC23" s="7"/>
      <c r="RKD23" s="7"/>
      <c r="RKE23" s="7"/>
      <c r="RKF23" s="7"/>
      <c r="RKG23" s="7"/>
      <c r="RKH23" s="7"/>
      <c r="RKI23" s="7"/>
      <c r="RKJ23" s="7"/>
      <c r="RKK23" s="7"/>
      <c r="RKL23" s="7"/>
      <c r="RKM23" s="7"/>
      <c r="RKN23" s="7"/>
      <c r="RKO23" s="7"/>
      <c r="RKP23" s="7"/>
      <c r="RKQ23" s="7"/>
      <c r="RKR23" s="7"/>
      <c r="RKS23" s="7"/>
      <c r="RKT23" s="7"/>
      <c r="RKU23" s="7"/>
      <c r="RKV23" s="7"/>
      <c r="RKW23" s="7"/>
      <c r="RKX23" s="7"/>
      <c r="RKY23" s="7"/>
      <c r="RKZ23" s="7"/>
      <c r="RLA23" s="7"/>
      <c r="RLB23" s="7"/>
      <c r="RLC23" s="7"/>
      <c r="RLD23" s="7"/>
      <c r="RLE23" s="7"/>
      <c r="RLF23" s="7"/>
      <c r="RLG23" s="7"/>
      <c r="RLH23" s="7"/>
      <c r="RLI23" s="7"/>
      <c r="RLJ23" s="7"/>
      <c r="RLK23" s="7"/>
      <c r="RLL23" s="7"/>
      <c r="RLM23" s="7"/>
      <c r="RLN23" s="7"/>
      <c r="RLO23" s="7"/>
      <c r="RLP23" s="7"/>
      <c r="RLQ23" s="7"/>
      <c r="RLR23" s="7"/>
      <c r="RLS23" s="7"/>
      <c r="RLT23" s="7"/>
      <c r="RLU23" s="7"/>
      <c r="RLV23" s="7"/>
      <c r="RLW23" s="7"/>
      <c r="RLX23" s="7"/>
      <c r="RLY23" s="7"/>
      <c r="RLZ23" s="7"/>
      <c r="RMA23" s="7"/>
      <c r="RMB23" s="7"/>
      <c r="RMC23" s="7"/>
      <c r="RMD23" s="7"/>
      <c r="RME23" s="7"/>
      <c r="RMF23" s="7"/>
      <c r="RMG23" s="7"/>
      <c r="RMH23" s="7"/>
      <c r="RMI23" s="7"/>
      <c r="RMJ23" s="7"/>
      <c r="RMK23" s="7"/>
      <c r="RML23" s="7"/>
      <c r="RMM23" s="7"/>
      <c r="RMN23" s="7"/>
      <c r="RMO23" s="7"/>
      <c r="RMP23" s="7"/>
      <c r="RMQ23" s="7"/>
      <c r="RMR23" s="7"/>
      <c r="RMS23" s="7"/>
      <c r="RMT23" s="7"/>
      <c r="RMU23" s="7"/>
      <c r="RMV23" s="7"/>
      <c r="RMW23" s="7"/>
      <c r="RMX23" s="7"/>
      <c r="RMY23" s="7"/>
      <c r="RMZ23" s="7"/>
      <c r="RNA23" s="7"/>
      <c r="RNB23" s="7"/>
      <c r="RNC23" s="7"/>
      <c r="RND23" s="7"/>
      <c r="RNE23" s="7"/>
      <c r="RNF23" s="7"/>
      <c r="RNG23" s="7"/>
      <c r="RNH23" s="7"/>
      <c r="RNI23" s="7"/>
      <c r="RNJ23" s="7"/>
      <c r="RNK23" s="7"/>
      <c r="RNL23" s="7"/>
      <c r="RNM23" s="7"/>
      <c r="RNN23" s="7"/>
      <c r="RNO23" s="7"/>
      <c r="RNP23" s="7"/>
      <c r="RNQ23" s="7"/>
      <c r="RNR23" s="7"/>
      <c r="RNS23" s="7"/>
      <c r="RNT23" s="7"/>
      <c r="RNU23" s="7"/>
      <c r="RNV23" s="7"/>
      <c r="RNW23" s="7"/>
      <c r="RNX23" s="7"/>
      <c r="RNY23" s="7"/>
      <c r="RNZ23" s="7"/>
      <c r="ROA23" s="7"/>
      <c r="ROB23" s="7"/>
      <c r="ROC23" s="7"/>
      <c r="ROD23" s="7"/>
      <c r="ROE23" s="7"/>
      <c r="ROF23" s="7"/>
      <c r="ROG23" s="7"/>
      <c r="ROH23" s="7"/>
      <c r="ROI23" s="7"/>
      <c r="ROJ23" s="7"/>
      <c r="ROK23" s="7"/>
      <c r="ROL23" s="7"/>
      <c r="ROM23" s="7"/>
      <c r="RON23" s="7"/>
      <c r="ROO23" s="7"/>
      <c r="ROP23" s="7"/>
      <c r="ROQ23" s="7"/>
      <c r="ROR23" s="7"/>
      <c r="ROS23" s="7"/>
      <c r="ROT23" s="7"/>
      <c r="ROU23" s="7"/>
      <c r="ROV23" s="7"/>
      <c r="ROW23" s="7"/>
      <c r="ROX23" s="7"/>
      <c r="ROY23" s="7"/>
      <c r="ROZ23" s="7"/>
      <c r="RPA23" s="7"/>
      <c r="RPB23" s="7"/>
      <c r="RPC23" s="7"/>
      <c r="RPD23" s="7"/>
      <c r="RPE23" s="7"/>
      <c r="RPF23" s="7"/>
      <c r="RPG23" s="7"/>
      <c r="RPH23" s="7"/>
      <c r="RPI23" s="7"/>
      <c r="RPJ23" s="7"/>
      <c r="RPK23" s="7"/>
      <c r="RPL23" s="7"/>
      <c r="RPM23" s="7"/>
      <c r="RPN23" s="7"/>
      <c r="RPO23" s="7"/>
      <c r="RPP23" s="7"/>
      <c r="RPQ23" s="7"/>
      <c r="RPR23" s="7"/>
      <c r="RPS23" s="7"/>
      <c r="RPT23" s="7"/>
      <c r="RPU23" s="7"/>
      <c r="RPV23" s="7"/>
      <c r="RPW23" s="7"/>
      <c r="RPX23" s="7"/>
      <c r="RPY23" s="7"/>
      <c r="RPZ23" s="7"/>
      <c r="RQA23" s="7"/>
      <c r="RQB23" s="7"/>
      <c r="RQC23" s="7"/>
      <c r="RQD23" s="7"/>
      <c r="RQE23" s="7"/>
      <c r="RQF23" s="7"/>
      <c r="RQG23" s="7"/>
      <c r="RQH23" s="7"/>
      <c r="RQI23" s="7"/>
      <c r="RQJ23" s="7"/>
      <c r="RQK23" s="7"/>
      <c r="RQL23" s="7"/>
      <c r="RQM23" s="7"/>
      <c r="RQN23" s="7"/>
      <c r="RQO23" s="7"/>
      <c r="RQP23" s="7"/>
      <c r="RQQ23" s="7"/>
      <c r="RQR23" s="7"/>
      <c r="RQS23" s="7"/>
      <c r="RQT23" s="7"/>
      <c r="RQU23" s="7"/>
      <c r="RQV23" s="7"/>
      <c r="RQW23" s="7"/>
      <c r="RQX23" s="7"/>
      <c r="RQY23" s="7"/>
      <c r="RQZ23" s="7"/>
      <c r="RRA23" s="7"/>
      <c r="RRB23" s="7"/>
      <c r="RRC23" s="7"/>
      <c r="RRD23" s="7"/>
      <c r="RRE23" s="7"/>
      <c r="RRF23" s="7"/>
      <c r="RRG23" s="7"/>
      <c r="RRH23" s="7"/>
      <c r="RRI23" s="7"/>
      <c r="RRJ23" s="7"/>
      <c r="RRK23" s="7"/>
      <c r="RRL23" s="7"/>
      <c r="RRM23" s="7"/>
      <c r="RRN23" s="7"/>
      <c r="RRO23" s="7"/>
      <c r="RRP23" s="7"/>
      <c r="RRQ23" s="7"/>
      <c r="RRR23" s="7"/>
      <c r="RRS23" s="7"/>
      <c r="RRT23" s="7"/>
      <c r="RRU23" s="7"/>
      <c r="RRV23" s="7"/>
      <c r="RRW23" s="7"/>
      <c r="RRX23" s="7"/>
      <c r="RRY23" s="7"/>
      <c r="RRZ23" s="7"/>
      <c r="RSA23" s="7"/>
      <c r="RSB23" s="7"/>
      <c r="RSC23" s="7"/>
      <c r="RSD23" s="7"/>
      <c r="RSE23" s="7"/>
      <c r="RSF23" s="7"/>
      <c r="RSG23" s="7"/>
      <c r="RSH23" s="7"/>
      <c r="RSI23" s="7"/>
      <c r="RSJ23" s="7"/>
      <c r="RSK23" s="7"/>
      <c r="RSL23" s="7"/>
      <c r="RSM23" s="7"/>
      <c r="RSN23" s="7"/>
      <c r="RSO23" s="7"/>
      <c r="RSP23" s="7"/>
      <c r="RSQ23" s="7"/>
      <c r="RSR23" s="7"/>
      <c r="RSS23" s="7"/>
      <c r="RST23" s="7"/>
      <c r="RSU23" s="7"/>
      <c r="RSV23" s="7"/>
      <c r="RSW23" s="7"/>
      <c r="RSX23" s="7"/>
      <c r="RSY23" s="7"/>
      <c r="RSZ23" s="7"/>
      <c r="RTA23" s="7"/>
      <c r="RTB23" s="7"/>
      <c r="RTC23" s="7"/>
      <c r="RTD23" s="7"/>
      <c r="RTE23" s="7"/>
      <c r="RTF23" s="7"/>
      <c r="RTG23" s="7"/>
      <c r="RTH23" s="7"/>
      <c r="RTI23" s="7"/>
      <c r="RTJ23" s="7"/>
      <c r="RTK23" s="7"/>
      <c r="RTL23" s="7"/>
      <c r="RTM23" s="7"/>
      <c r="RTN23" s="7"/>
      <c r="RTO23" s="7"/>
      <c r="RTP23" s="7"/>
      <c r="RTQ23" s="7"/>
      <c r="RTR23" s="7"/>
      <c r="RTS23" s="7"/>
      <c r="RTT23" s="7"/>
      <c r="RTU23" s="7"/>
      <c r="RTV23" s="7"/>
      <c r="RTW23" s="7"/>
      <c r="RTX23" s="7"/>
      <c r="RTY23" s="7"/>
      <c r="RTZ23" s="7"/>
      <c r="RUA23" s="7"/>
      <c r="RUB23" s="7"/>
      <c r="RUC23" s="7"/>
      <c r="RUD23" s="7"/>
      <c r="RUE23" s="7"/>
      <c r="RUF23" s="7"/>
      <c r="RUG23" s="7"/>
      <c r="RUH23" s="7"/>
      <c r="RUI23" s="7"/>
      <c r="RUJ23" s="7"/>
      <c r="RUK23" s="7"/>
      <c r="RUL23" s="7"/>
      <c r="RUM23" s="7"/>
      <c r="RUN23" s="7"/>
      <c r="RUO23" s="7"/>
      <c r="RUP23" s="7"/>
      <c r="RUQ23" s="7"/>
      <c r="RUR23" s="7"/>
      <c r="RUS23" s="7"/>
      <c r="RUT23" s="7"/>
      <c r="RUU23" s="7"/>
      <c r="RUV23" s="7"/>
      <c r="RUW23" s="7"/>
      <c r="RUX23" s="7"/>
      <c r="RUY23" s="7"/>
      <c r="RUZ23" s="7"/>
      <c r="RVA23" s="7"/>
      <c r="RVB23" s="7"/>
      <c r="RVC23" s="7"/>
      <c r="RVD23" s="7"/>
      <c r="RVE23" s="7"/>
      <c r="RVF23" s="7"/>
      <c r="RVG23" s="7"/>
      <c r="RVH23" s="7"/>
      <c r="RVI23" s="7"/>
      <c r="RVJ23" s="7"/>
      <c r="RVK23" s="7"/>
      <c r="RVL23" s="7"/>
      <c r="RVM23" s="7"/>
      <c r="RVN23" s="7"/>
      <c r="RVO23" s="7"/>
      <c r="RVP23" s="7"/>
      <c r="RVQ23" s="7"/>
      <c r="RVR23" s="7"/>
      <c r="RVS23" s="7"/>
      <c r="RVT23" s="7"/>
      <c r="RVU23" s="7"/>
      <c r="RVV23" s="7"/>
      <c r="RVW23" s="7"/>
      <c r="RVX23" s="7"/>
      <c r="RVY23" s="7"/>
      <c r="RVZ23" s="7"/>
      <c r="RWA23" s="7"/>
      <c r="RWB23" s="7"/>
      <c r="RWC23" s="7"/>
      <c r="RWD23" s="7"/>
      <c r="RWE23" s="7"/>
      <c r="RWF23" s="7"/>
      <c r="RWG23" s="7"/>
      <c r="RWH23" s="7"/>
      <c r="RWI23" s="7"/>
      <c r="RWJ23" s="7"/>
      <c r="RWK23" s="7"/>
      <c r="RWL23" s="7"/>
      <c r="RWM23" s="7"/>
      <c r="RWN23" s="7"/>
      <c r="RWO23" s="7"/>
      <c r="RWP23" s="7"/>
      <c r="RWQ23" s="7"/>
      <c r="RWR23" s="7"/>
      <c r="RWS23" s="7"/>
      <c r="RWT23" s="7"/>
      <c r="RWU23" s="7"/>
      <c r="RWV23" s="7"/>
      <c r="RWW23" s="7"/>
      <c r="RWX23" s="7"/>
      <c r="RWY23" s="7"/>
      <c r="RWZ23" s="7"/>
      <c r="RXA23" s="7"/>
      <c r="RXB23" s="7"/>
      <c r="RXC23" s="7"/>
      <c r="RXD23" s="7"/>
      <c r="RXE23" s="7"/>
      <c r="RXF23" s="7"/>
      <c r="RXG23" s="7"/>
      <c r="RXH23" s="7"/>
      <c r="RXI23" s="7"/>
      <c r="RXJ23" s="7"/>
      <c r="RXK23" s="7"/>
      <c r="RXL23" s="7"/>
      <c r="RXM23" s="7"/>
      <c r="RXN23" s="7"/>
      <c r="RXO23" s="7"/>
      <c r="RXP23" s="7"/>
      <c r="RXQ23" s="7"/>
      <c r="RXR23" s="7"/>
      <c r="RXS23" s="7"/>
      <c r="RXT23" s="7"/>
      <c r="RXU23" s="7"/>
      <c r="RXV23" s="7"/>
      <c r="RXW23" s="7"/>
      <c r="RXX23" s="7"/>
      <c r="RXY23" s="7"/>
      <c r="RXZ23" s="7"/>
      <c r="RYA23" s="7"/>
      <c r="RYB23" s="7"/>
      <c r="RYC23" s="7"/>
      <c r="RYD23" s="7"/>
      <c r="RYE23" s="7"/>
      <c r="RYF23" s="7"/>
      <c r="RYG23" s="7"/>
      <c r="RYH23" s="7"/>
      <c r="RYI23" s="7"/>
      <c r="RYJ23" s="7"/>
      <c r="RYK23" s="7"/>
      <c r="RYL23" s="7"/>
      <c r="RYM23" s="7"/>
      <c r="RYN23" s="7"/>
      <c r="RYO23" s="7"/>
      <c r="RYP23" s="7"/>
      <c r="RYQ23" s="7"/>
      <c r="RYR23" s="7"/>
      <c r="RYS23" s="7"/>
      <c r="RYT23" s="7"/>
      <c r="RYU23" s="7"/>
      <c r="RYV23" s="7"/>
      <c r="RYW23" s="7"/>
      <c r="RYX23" s="7"/>
      <c r="RYY23" s="7"/>
      <c r="RYZ23" s="7"/>
      <c r="RZA23" s="7"/>
      <c r="RZB23" s="7"/>
      <c r="RZC23" s="7"/>
      <c r="RZD23" s="7"/>
      <c r="RZE23" s="7"/>
      <c r="RZF23" s="7"/>
      <c r="RZG23" s="7"/>
      <c r="RZH23" s="7"/>
      <c r="RZI23" s="7"/>
      <c r="RZJ23" s="7"/>
      <c r="RZK23" s="7"/>
      <c r="RZL23" s="7"/>
      <c r="RZM23" s="7"/>
      <c r="RZN23" s="7"/>
      <c r="RZO23" s="7"/>
      <c r="RZP23" s="7"/>
      <c r="RZQ23" s="7"/>
      <c r="RZR23" s="7"/>
      <c r="RZS23" s="7"/>
      <c r="RZT23" s="7"/>
      <c r="RZU23" s="7"/>
      <c r="RZV23" s="7"/>
      <c r="RZW23" s="7"/>
      <c r="RZX23" s="7"/>
      <c r="RZY23" s="7"/>
      <c r="RZZ23" s="7"/>
      <c r="SAA23" s="7"/>
      <c r="SAB23" s="7"/>
      <c r="SAC23" s="7"/>
      <c r="SAD23" s="7"/>
      <c r="SAE23" s="7"/>
      <c r="SAF23" s="7"/>
      <c r="SAG23" s="7"/>
      <c r="SAH23" s="7"/>
      <c r="SAI23" s="7"/>
      <c r="SAJ23" s="7"/>
      <c r="SAK23" s="7"/>
      <c r="SAL23" s="7"/>
      <c r="SAM23" s="7"/>
      <c r="SAN23" s="7"/>
      <c r="SAO23" s="7"/>
      <c r="SAP23" s="7"/>
      <c r="SAQ23" s="7"/>
      <c r="SAR23" s="7"/>
      <c r="SAS23" s="7"/>
      <c r="SAT23" s="7"/>
      <c r="SAU23" s="7"/>
      <c r="SAV23" s="7"/>
      <c r="SAW23" s="7"/>
      <c r="SAX23" s="7"/>
      <c r="SAY23" s="7"/>
      <c r="SAZ23" s="7"/>
      <c r="SBA23" s="7"/>
      <c r="SBB23" s="7"/>
      <c r="SBC23" s="7"/>
      <c r="SBD23" s="7"/>
      <c r="SBE23" s="7"/>
      <c r="SBF23" s="7"/>
      <c r="SBG23" s="7"/>
      <c r="SBH23" s="7"/>
      <c r="SBI23" s="7"/>
      <c r="SBJ23" s="7"/>
      <c r="SBK23" s="7"/>
      <c r="SBL23" s="7"/>
      <c r="SBM23" s="7"/>
      <c r="SBN23" s="7"/>
      <c r="SBO23" s="7"/>
      <c r="SBP23" s="7"/>
      <c r="SBQ23" s="7"/>
      <c r="SBR23" s="7"/>
      <c r="SBS23" s="7"/>
      <c r="SBT23" s="7"/>
      <c r="SBU23" s="7"/>
      <c r="SBV23" s="7"/>
      <c r="SBW23" s="7"/>
      <c r="SBX23" s="7"/>
      <c r="SBY23" s="7"/>
      <c r="SBZ23" s="7"/>
      <c r="SCA23" s="7"/>
      <c r="SCB23" s="7"/>
      <c r="SCC23" s="7"/>
      <c r="SCD23" s="7"/>
      <c r="SCE23" s="7"/>
      <c r="SCF23" s="7"/>
      <c r="SCG23" s="7"/>
      <c r="SCH23" s="7"/>
      <c r="SCI23" s="7"/>
      <c r="SCJ23" s="7"/>
      <c r="SCK23" s="7"/>
      <c r="SCL23" s="7"/>
      <c r="SCM23" s="7"/>
      <c r="SCN23" s="7"/>
      <c r="SCO23" s="7"/>
      <c r="SCP23" s="7"/>
      <c r="SCQ23" s="7"/>
      <c r="SCR23" s="7"/>
      <c r="SCS23" s="7"/>
      <c r="SCT23" s="7"/>
      <c r="SCU23" s="7"/>
      <c r="SCV23" s="7"/>
      <c r="SCW23" s="7"/>
      <c r="SCX23" s="7"/>
      <c r="SCY23" s="7"/>
      <c r="SCZ23" s="7"/>
      <c r="SDA23" s="7"/>
      <c r="SDB23" s="7"/>
      <c r="SDC23" s="7"/>
      <c r="SDD23" s="7"/>
      <c r="SDE23" s="7"/>
      <c r="SDF23" s="7"/>
      <c r="SDG23" s="7"/>
      <c r="SDH23" s="7"/>
      <c r="SDI23" s="7"/>
      <c r="SDJ23" s="7"/>
      <c r="SDK23" s="7"/>
      <c r="SDL23" s="7"/>
      <c r="SDM23" s="7"/>
      <c r="SDN23" s="7"/>
      <c r="SDO23" s="7"/>
      <c r="SDP23" s="7"/>
      <c r="SDQ23" s="7"/>
      <c r="SDR23" s="7"/>
      <c r="SDS23" s="7"/>
      <c r="SDT23" s="7"/>
      <c r="SDU23" s="7"/>
      <c r="SDV23" s="7"/>
      <c r="SDW23" s="7"/>
      <c r="SDX23" s="7"/>
      <c r="SDY23" s="7"/>
      <c r="SDZ23" s="7"/>
      <c r="SEA23" s="7"/>
      <c r="SEB23" s="7"/>
      <c r="SEC23" s="7"/>
      <c r="SED23" s="7"/>
      <c r="SEE23" s="7"/>
      <c r="SEF23" s="7"/>
      <c r="SEG23" s="7"/>
      <c r="SEH23" s="7"/>
      <c r="SEI23" s="7"/>
      <c r="SEJ23" s="7"/>
      <c r="SEK23" s="7"/>
      <c r="SEL23" s="7"/>
      <c r="SEM23" s="7"/>
      <c r="SEN23" s="7"/>
      <c r="SEO23" s="7"/>
      <c r="SEP23" s="7"/>
      <c r="SEQ23" s="7"/>
      <c r="SER23" s="7"/>
      <c r="SES23" s="7"/>
      <c r="SET23" s="7"/>
      <c r="SEU23" s="7"/>
      <c r="SEV23" s="7"/>
      <c r="SEW23" s="7"/>
      <c r="SEX23" s="7"/>
      <c r="SEY23" s="7"/>
      <c r="SEZ23" s="7"/>
      <c r="SFA23" s="7"/>
      <c r="SFB23" s="7"/>
      <c r="SFC23" s="7"/>
      <c r="SFD23" s="7"/>
      <c r="SFE23" s="7"/>
      <c r="SFF23" s="7"/>
      <c r="SFG23" s="7"/>
      <c r="SFH23" s="7"/>
      <c r="SFI23" s="7"/>
      <c r="SFJ23" s="7"/>
      <c r="SFK23" s="7"/>
      <c r="SFL23" s="7"/>
      <c r="SFM23" s="7"/>
      <c r="SFN23" s="7"/>
      <c r="SFO23" s="7"/>
      <c r="SFP23" s="7"/>
      <c r="SFQ23" s="7"/>
      <c r="SFR23" s="7"/>
      <c r="SFS23" s="7"/>
      <c r="SFT23" s="7"/>
      <c r="SFU23" s="7"/>
      <c r="SFV23" s="7"/>
      <c r="SFW23" s="7"/>
      <c r="SFX23" s="7"/>
      <c r="SFY23" s="7"/>
      <c r="SFZ23" s="7"/>
      <c r="SGA23" s="7"/>
      <c r="SGB23" s="7"/>
      <c r="SGC23" s="7"/>
      <c r="SGD23" s="7"/>
      <c r="SGE23" s="7"/>
      <c r="SGF23" s="7"/>
      <c r="SGG23" s="7"/>
      <c r="SGH23" s="7"/>
      <c r="SGI23" s="7"/>
      <c r="SGJ23" s="7"/>
      <c r="SGK23" s="7"/>
      <c r="SGL23" s="7"/>
      <c r="SGM23" s="7"/>
      <c r="SGN23" s="7"/>
      <c r="SGO23" s="7"/>
      <c r="SGP23" s="7"/>
      <c r="SGQ23" s="7"/>
      <c r="SGR23" s="7"/>
      <c r="SGS23" s="7"/>
      <c r="SGT23" s="7"/>
      <c r="SGU23" s="7"/>
      <c r="SGV23" s="7"/>
      <c r="SGW23" s="7"/>
      <c r="SGX23" s="7"/>
      <c r="SGY23" s="7"/>
      <c r="SGZ23" s="7"/>
      <c r="SHA23" s="7"/>
      <c r="SHB23" s="7"/>
      <c r="SHC23" s="7"/>
      <c r="SHD23" s="7"/>
      <c r="SHE23" s="7"/>
      <c r="SHF23" s="7"/>
      <c r="SHG23" s="7"/>
      <c r="SHH23" s="7"/>
      <c r="SHI23" s="7"/>
      <c r="SHJ23" s="7"/>
      <c r="SHK23" s="7"/>
      <c r="SHL23" s="7"/>
      <c r="SHM23" s="7"/>
      <c r="SHN23" s="7"/>
      <c r="SHO23" s="7"/>
      <c r="SHP23" s="7"/>
      <c r="SHQ23" s="7"/>
      <c r="SHR23" s="7"/>
      <c r="SHS23" s="7"/>
      <c r="SHT23" s="7"/>
      <c r="SHU23" s="7"/>
      <c r="SHV23" s="7"/>
      <c r="SHW23" s="7"/>
      <c r="SHX23" s="7"/>
      <c r="SHY23" s="7"/>
      <c r="SHZ23" s="7"/>
      <c r="SIA23" s="7"/>
      <c r="SIB23" s="7"/>
      <c r="SIC23" s="7"/>
      <c r="SID23" s="7"/>
      <c r="SIE23" s="7"/>
      <c r="SIF23" s="7"/>
      <c r="SIG23" s="7"/>
      <c r="SIH23" s="7"/>
      <c r="SII23" s="7"/>
      <c r="SIJ23" s="7"/>
      <c r="SIK23" s="7"/>
      <c r="SIL23" s="7"/>
      <c r="SIM23" s="7"/>
      <c r="SIN23" s="7"/>
      <c r="SIO23" s="7"/>
      <c r="SIP23" s="7"/>
      <c r="SIQ23" s="7"/>
      <c r="SIR23" s="7"/>
      <c r="SIS23" s="7"/>
      <c r="SIT23" s="7"/>
      <c r="SIU23" s="7"/>
      <c r="SIV23" s="7"/>
      <c r="SIW23" s="7"/>
      <c r="SIX23" s="7"/>
      <c r="SIY23" s="7"/>
      <c r="SIZ23" s="7"/>
      <c r="SJA23" s="7"/>
      <c r="SJB23" s="7"/>
      <c r="SJC23" s="7"/>
      <c r="SJD23" s="7"/>
      <c r="SJE23" s="7"/>
      <c r="SJF23" s="7"/>
      <c r="SJG23" s="7"/>
      <c r="SJH23" s="7"/>
      <c r="SJI23" s="7"/>
      <c r="SJJ23" s="7"/>
      <c r="SJK23" s="7"/>
      <c r="SJL23" s="7"/>
      <c r="SJM23" s="7"/>
      <c r="SJN23" s="7"/>
      <c r="SJO23" s="7"/>
      <c r="SJP23" s="7"/>
      <c r="SJQ23" s="7"/>
      <c r="SJR23" s="7"/>
      <c r="SJS23" s="7"/>
      <c r="SJT23" s="7"/>
      <c r="SJU23" s="7"/>
      <c r="SJV23" s="7"/>
      <c r="SJW23" s="7"/>
      <c r="SJX23" s="7"/>
      <c r="SJY23" s="7"/>
      <c r="SJZ23" s="7"/>
      <c r="SKA23" s="7"/>
      <c r="SKB23" s="7"/>
      <c r="SKC23" s="7"/>
      <c r="SKD23" s="7"/>
      <c r="SKE23" s="7"/>
      <c r="SKF23" s="7"/>
      <c r="SKG23" s="7"/>
      <c r="SKH23" s="7"/>
      <c r="SKI23" s="7"/>
      <c r="SKJ23" s="7"/>
      <c r="SKK23" s="7"/>
      <c r="SKL23" s="7"/>
      <c r="SKM23" s="7"/>
      <c r="SKN23" s="7"/>
      <c r="SKO23" s="7"/>
      <c r="SKP23" s="7"/>
      <c r="SKQ23" s="7"/>
      <c r="SKR23" s="7"/>
      <c r="SKS23" s="7"/>
      <c r="SKT23" s="7"/>
      <c r="SKU23" s="7"/>
      <c r="SKV23" s="7"/>
      <c r="SKW23" s="7"/>
      <c r="SKX23" s="7"/>
      <c r="SKY23" s="7"/>
      <c r="SKZ23" s="7"/>
      <c r="SLA23" s="7"/>
      <c r="SLB23" s="7"/>
      <c r="SLC23" s="7"/>
      <c r="SLD23" s="7"/>
      <c r="SLE23" s="7"/>
      <c r="SLF23" s="7"/>
      <c r="SLG23" s="7"/>
      <c r="SLH23" s="7"/>
      <c r="SLI23" s="7"/>
      <c r="SLJ23" s="7"/>
      <c r="SLK23" s="7"/>
      <c r="SLL23" s="7"/>
      <c r="SLM23" s="7"/>
      <c r="SLN23" s="7"/>
      <c r="SLO23" s="7"/>
      <c r="SLP23" s="7"/>
      <c r="SLQ23" s="7"/>
      <c r="SLR23" s="7"/>
      <c r="SLS23" s="7"/>
      <c r="SLT23" s="7"/>
      <c r="SLU23" s="7"/>
      <c r="SLV23" s="7"/>
      <c r="SLW23" s="7"/>
      <c r="SLX23" s="7"/>
      <c r="SLY23" s="7"/>
      <c r="SLZ23" s="7"/>
      <c r="SMA23" s="7"/>
      <c r="SMB23" s="7"/>
      <c r="SMC23" s="7"/>
      <c r="SMD23" s="7"/>
      <c r="SME23" s="7"/>
      <c r="SMF23" s="7"/>
      <c r="SMG23" s="7"/>
      <c r="SMH23" s="7"/>
      <c r="SMI23" s="7"/>
      <c r="SMJ23" s="7"/>
      <c r="SMK23" s="7"/>
      <c r="SML23" s="7"/>
      <c r="SMM23" s="7"/>
      <c r="SMN23" s="7"/>
      <c r="SMO23" s="7"/>
      <c r="SMP23" s="7"/>
      <c r="SMQ23" s="7"/>
      <c r="SMR23" s="7"/>
      <c r="SMS23" s="7"/>
      <c r="SMT23" s="7"/>
      <c r="SMU23" s="7"/>
      <c r="SMV23" s="7"/>
      <c r="SMW23" s="7"/>
      <c r="SMX23" s="7"/>
      <c r="SMY23" s="7"/>
      <c r="SMZ23" s="7"/>
      <c r="SNA23" s="7"/>
      <c r="SNB23" s="7"/>
      <c r="SNC23" s="7"/>
      <c r="SND23" s="7"/>
      <c r="SNE23" s="7"/>
      <c r="SNF23" s="7"/>
      <c r="SNG23" s="7"/>
      <c r="SNH23" s="7"/>
      <c r="SNI23" s="7"/>
      <c r="SNJ23" s="7"/>
      <c r="SNK23" s="7"/>
      <c r="SNL23" s="7"/>
      <c r="SNM23" s="7"/>
      <c r="SNN23" s="7"/>
      <c r="SNO23" s="7"/>
      <c r="SNP23" s="7"/>
      <c r="SNQ23" s="7"/>
      <c r="SNR23" s="7"/>
      <c r="SNS23" s="7"/>
      <c r="SNT23" s="7"/>
      <c r="SNU23" s="7"/>
      <c r="SNV23" s="7"/>
      <c r="SNW23" s="7"/>
      <c r="SNX23" s="7"/>
      <c r="SNY23" s="7"/>
      <c r="SNZ23" s="7"/>
      <c r="SOA23" s="7"/>
      <c r="SOB23" s="7"/>
      <c r="SOC23" s="7"/>
      <c r="SOD23" s="7"/>
      <c r="SOE23" s="7"/>
      <c r="SOF23" s="7"/>
      <c r="SOG23" s="7"/>
      <c r="SOH23" s="7"/>
      <c r="SOI23" s="7"/>
      <c r="SOJ23" s="7"/>
      <c r="SOK23" s="7"/>
      <c r="SOL23" s="7"/>
      <c r="SOM23" s="7"/>
      <c r="SON23" s="7"/>
      <c r="SOO23" s="7"/>
      <c r="SOP23" s="7"/>
      <c r="SOQ23" s="7"/>
      <c r="SOR23" s="7"/>
      <c r="SOS23" s="7"/>
      <c r="SOT23" s="7"/>
      <c r="SOU23" s="7"/>
      <c r="SOV23" s="7"/>
      <c r="SOW23" s="7"/>
      <c r="SOX23" s="7"/>
      <c r="SOY23" s="7"/>
      <c r="SOZ23" s="7"/>
      <c r="SPA23" s="7"/>
      <c r="SPB23" s="7"/>
      <c r="SPC23" s="7"/>
      <c r="SPD23" s="7"/>
      <c r="SPE23" s="7"/>
      <c r="SPF23" s="7"/>
      <c r="SPG23" s="7"/>
      <c r="SPH23" s="7"/>
      <c r="SPI23" s="7"/>
      <c r="SPJ23" s="7"/>
      <c r="SPK23" s="7"/>
      <c r="SPL23" s="7"/>
      <c r="SPM23" s="7"/>
      <c r="SPN23" s="7"/>
      <c r="SPO23" s="7"/>
      <c r="SPP23" s="7"/>
      <c r="SPQ23" s="7"/>
      <c r="SPR23" s="7"/>
      <c r="SPS23" s="7"/>
      <c r="SPT23" s="7"/>
      <c r="SPU23" s="7"/>
      <c r="SPV23" s="7"/>
      <c r="SPW23" s="7"/>
      <c r="SPX23" s="7"/>
      <c r="SPY23" s="7"/>
      <c r="SPZ23" s="7"/>
      <c r="SQA23" s="7"/>
      <c r="SQB23" s="7"/>
      <c r="SQC23" s="7"/>
      <c r="SQD23" s="7"/>
      <c r="SQE23" s="7"/>
      <c r="SQF23" s="7"/>
      <c r="SQG23" s="7"/>
      <c r="SQH23" s="7"/>
      <c r="SQI23" s="7"/>
      <c r="SQJ23" s="7"/>
      <c r="SQK23" s="7"/>
      <c r="SQL23" s="7"/>
      <c r="SQM23" s="7"/>
      <c r="SQN23" s="7"/>
      <c r="SQO23" s="7"/>
      <c r="SQP23" s="7"/>
      <c r="SQQ23" s="7"/>
      <c r="SQR23" s="7"/>
      <c r="SQS23" s="7"/>
      <c r="SQT23" s="7"/>
      <c r="SQU23" s="7"/>
      <c r="SQV23" s="7"/>
      <c r="SQW23" s="7"/>
      <c r="SQX23" s="7"/>
      <c r="SQY23" s="7"/>
      <c r="SQZ23" s="7"/>
      <c r="SRA23" s="7"/>
      <c r="SRB23" s="7"/>
      <c r="SRC23" s="7"/>
      <c r="SRD23" s="7"/>
      <c r="SRE23" s="7"/>
      <c r="SRF23" s="7"/>
      <c r="SRG23" s="7"/>
      <c r="SRH23" s="7"/>
      <c r="SRI23" s="7"/>
      <c r="SRJ23" s="7"/>
      <c r="SRK23" s="7"/>
      <c r="SRL23" s="7"/>
      <c r="SRM23" s="7"/>
      <c r="SRN23" s="7"/>
      <c r="SRO23" s="7"/>
      <c r="SRP23" s="7"/>
      <c r="SRQ23" s="7"/>
      <c r="SRR23" s="7"/>
      <c r="SRS23" s="7"/>
      <c r="SRT23" s="7"/>
      <c r="SRU23" s="7"/>
      <c r="SRV23" s="7"/>
      <c r="SRW23" s="7"/>
      <c r="SRX23" s="7"/>
      <c r="SRY23" s="7"/>
      <c r="SRZ23" s="7"/>
      <c r="SSA23" s="7"/>
      <c r="SSB23" s="7"/>
      <c r="SSC23" s="7"/>
      <c r="SSD23" s="7"/>
      <c r="SSE23" s="7"/>
      <c r="SSF23" s="7"/>
      <c r="SSG23" s="7"/>
      <c r="SSH23" s="7"/>
      <c r="SSI23" s="7"/>
      <c r="SSJ23" s="7"/>
      <c r="SSK23" s="7"/>
      <c r="SSL23" s="7"/>
      <c r="SSM23" s="7"/>
      <c r="SSN23" s="7"/>
      <c r="SSO23" s="7"/>
      <c r="SSP23" s="7"/>
      <c r="SSQ23" s="7"/>
      <c r="SSR23" s="7"/>
      <c r="SSS23" s="7"/>
      <c r="SST23" s="7"/>
      <c r="SSU23" s="7"/>
      <c r="SSV23" s="7"/>
      <c r="SSW23" s="7"/>
      <c r="SSX23" s="7"/>
      <c r="SSY23" s="7"/>
      <c r="SSZ23" s="7"/>
      <c r="STA23" s="7"/>
      <c r="STB23" s="7"/>
      <c r="STC23" s="7"/>
      <c r="STD23" s="7"/>
      <c r="STE23" s="7"/>
      <c r="STF23" s="7"/>
      <c r="STG23" s="7"/>
      <c r="STH23" s="7"/>
      <c r="STI23" s="7"/>
      <c r="STJ23" s="7"/>
      <c r="STK23" s="7"/>
      <c r="STL23" s="7"/>
      <c r="STM23" s="7"/>
      <c r="STN23" s="7"/>
      <c r="STO23" s="7"/>
      <c r="STP23" s="7"/>
      <c r="STQ23" s="7"/>
      <c r="STR23" s="7"/>
      <c r="STS23" s="7"/>
      <c r="STT23" s="7"/>
      <c r="STU23" s="7"/>
      <c r="STV23" s="7"/>
      <c r="STW23" s="7"/>
      <c r="STX23" s="7"/>
      <c r="STY23" s="7"/>
      <c r="STZ23" s="7"/>
      <c r="SUA23" s="7"/>
      <c r="SUB23" s="7"/>
      <c r="SUC23" s="7"/>
      <c r="SUD23" s="7"/>
      <c r="SUE23" s="7"/>
      <c r="SUF23" s="7"/>
      <c r="SUG23" s="7"/>
      <c r="SUH23" s="7"/>
      <c r="SUI23" s="7"/>
      <c r="SUJ23" s="7"/>
      <c r="SUK23" s="7"/>
      <c r="SUL23" s="7"/>
      <c r="SUM23" s="7"/>
      <c r="SUN23" s="7"/>
      <c r="SUO23" s="7"/>
      <c r="SUP23" s="7"/>
      <c r="SUQ23" s="7"/>
      <c r="SUR23" s="7"/>
      <c r="SUS23" s="7"/>
      <c r="SUT23" s="7"/>
      <c r="SUU23" s="7"/>
      <c r="SUV23" s="7"/>
      <c r="SUW23" s="7"/>
      <c r="SUX23" s="7"/>
      <c r="SUY23" s="7"/>
      <c r="SUZ23" s="7"/>
      <c r="SVA23" s="7"/>
      <c r="SVB23" s="7"/>
      <c r="SVC23" s="7"/>
      <c r="SVD23" s="7"/>
      <c r="SVE23" s="7"/>
      <c r="SVF23" s="7"/>
      <c r="SVG23" s="7"/>
      <c r="SVH23" s="7"/>
      <c r="SVI23" s="7"/>
      <c r="SVJ23" s="7"/>
      <c r="SVK23" s="7"/>
      <c r="SVL23" s="7"/>
      <c r="SVM23" s="7"/>
      <c r="SVN23" s="7"/>
      <c r="SVO23" s="7"/>
      <c r="SVP23" s="7"/>
      <c r="SVQ23" s="7"/>
      <c r="SVR23" s="7"/>
      <c r="SVS23" s="7"/>
      <c r="SVT23" s="7"/>
      <c r="SVU23" s="7"/>
      <c r="SVV23" s="7"/>
      <c r="SVW23" s="7"/>
      <c r="SVX23" s="7"/>
      <c r="SVY23" s="7"/>
      <c r="SVZ23" s="7"/>
      <c r="SWA23" s="7"/>
      <c r="SWB23" s="7"/>
      <c r="SWC23" s="7"/>
      <c r="SWD23" s="7"/>
      <c r="SWE23" s="7"/>
      <c r="SWF23" s="7"/>
      <c r="SWG23" s="7"/>
      <c r="SWH23" s="7"/>
      <c r="SWI23" s="7"/>
      <c r="SWJ23" s="7"/>
      <c r="SWK23" s="7"/>
      <c r="SWL23" s="7"/>
      <c r="SWM23" s="7"/>
      <c r="SWN23" s="7"/>
      <c r="SWO23" s="7"/>
      <c r="SWP23" s="7"/>
      <c r="SWQ23" s="7"/>
      <c r="SWR23" s="7"/>
      <c r="SWS23" s="7"/>
      <c r="SWT23" s="7"/>
      <c r="SWU23" s="7"/>
      <c r="SWV23" s="7"/>
      <c r="SWW23" s="7"/>
      <c r="SWX23" s="7"/>
      <c r="SWY23" s="7"/>
      <c r="SWZ23" s="7"/>
      <c r="SXA23" s="7"/>
      <c r="SXB23" s="7"/>
      <c r="SXC23" s="7"/>
      <c r="SXD23" s="7"/>
      <c r="SXE23" s="7"/>
      <c r="SXF23" s="7"/>
      <c r="SXG23" s="7"/>
      <c r="SXH23" s="7"/>
      <c r="SXI23" s="7"/>
      <c r="SXJ23" s="7"/>
      <c r="SXK23" s="7"/>
      <c r="SXL23" s="7"/>
      <c r="SXM23" s="7"/>
      <c r="SXN23" s="7"/>
      <c r="SXO23" s="7"/>
      <c r="SXP23" s="7"/>
      <c r="SXQ23" s="7"/>
      <c r="SXR23" s="7"/>
      <c r="SXS23" s="7"/>
      <c r="SXT23" s="7"/>
      <c r="SXU23" s="7"/>
      <c r="SXV23" s="7"/>
      <c r="SXW23" s="7"/>
      <c r="SXX23" s="7"/>
      <c r="SXY23" s="7"/>
      <c r="SXZ23" s="7"/>
      <c r="SYA23" s="7"/>
      <c r="SYB23" s="7"/>
      <c r="SYC23" s="7"/>
      <c r="SYD23" s="7"/>
      <c r="SYE23" s="7"/>
      <c r="SYF23" s="7"/>
      <c r="SYG23" s="7"/>
      <c r="SYH23" s="7"/>
      <c r="SYI23" s="7"/>
      <c r="SYJ23" s="7"/>
      <c r="SYK23" s="7"/>
      <c r="SYL23" s="7"/>
      <c r="SYM23" s="7"/>
      <c r="SYN23" s="7"/>
      <c r="SYO23" s="7"/>
      <c r="SYP23" s="7"/>
      <c r="SYQ23" s="7"/>
      <c r="SYR23" s="7"/>
      <c r="SYS23" s="7"/>
      <c r="SYT23" s="7"/>
      <c r="SYU23" s="7"/>
      <c r="SYV23" s="7"/>
      <c r="SYW23" s="7"/>
      <c r="SYX23" s="7"/>
      <c r="SYY23" s="7"/>
      <c r="SYZ23" s="7"/>
      <c r="SZA23" s="7"/>
      <c r="SZB23" s="7"/>
      <c r="SZC23" s="7"/>
      <c r="SZD23" s="7"/>
      <c r="SZE23" s="7"/>
      <c r="SZF23" s="7"/>
      <c r="SZG23" s="7"/>
      <c r="SZH23" s="7"/>
      <c r="SZI23" s="7"/>
      <c r="SZJ23" s="7"/>
      <c r="SZK23" s="7"/>
      <c r="SZL23" s="7"/>
      <c r="SZM23" s="7"/>
      <c r="SZN23" s="7"/>
      <c r="SZO23" s="7"/>
      <c r="SZP23" s="7"/>
      <c r="SZQ23" s="7"/>
      <c r="SZR23" s="7"/>
      <c r="SZS23" s="7"/>
      <c r="SZT23" s="7"/>
      <c r="SZU23" s="7"/>
      <c r="SZV23" s="7"/>
      <c r="SZW23" s="7"/>
      <c r="SZX23" s="7"/>
      <c r="SZY23" s="7"/>
      <c r="SZZ23" s="7"/>
      <c r="TAA23" s="7"/>
      <c r="TAB23" s="7"/>
      <c r="TAC23" s="7"/>
      <c r="TAD23" s="7"/>
      <c r="TAE23" s="7"/>
      <c r="TAF23" s="7"/>
      <c r="TAG23" s="7"/>
      <c r="TAH23" s="7"/>
      <c r="TAI23" s="7"/>
      <c r="TAJ23" s="7"/>
      <c r="TAK23" s="7"/>
      <c r="TAL23" s="7"/>
      <c r="TAM23" s="7"/>
      <c r="TAN23" s="7"/>
      <c r="TAO23" s="7"/>
      <c r="TAP23" s="7"/>
      <c r="TAQ23" s="7"/>
      <c r="TAR23" s="7"/>
      <c r="TAS23" s="7"/>
      <c r="TAT23" s="7"/>
      <c r="TAU23" s="7"/>
      <c r="TAV23" s="7"/>
      <c r="TAW23" s="7"/>
      <c r="TAX23" s="7"/>
      <c r="TAY23" s="7"/>
      <c r="TAZ23" s="7"/>
      <c r="TBA23" s="7"/>
      <c r="TBB23" s="7"/>
      <c r="TBC23" s="7"/>
      <c r="TBD23" s="7"/>
      <c r="TBE23" s="7"/>
      <c r="TBF23" s="7"/>
      <c r="TBG23" s="7"/>
      <c r="TBH23" s="7"/>
      <c r="TBI23" s="7"/>
      <c r="TBJ23" s="7"/>
      <c r="TBK23" s="7"/>
      <c r="TBL23" s="7"/>
      <c r="TBM23" s="7"/>
      <c r="TBN23" s="7"/>
      <c r="TBO23" s="7"/>
      <c r="TBP23" s="7"/>
      <c r="TBQ23" s="7"/>
      <c r="TBR23" s="7"/>
      <c r="TBS23" s="7"/>
      <c r="TBT23" s="7"/>
      <c r="TBU23" s="7"/>
      <c r="TBV23" s="7"/>
      <c r="TBW23" s="7"/>
      <c r="TBX23" s="7"/>
      <c r="TBY23" s="7"/>
      <c r="TBZ23" s="7"/>
      <c r="TCA23" s="7"/>
      <c r="TCB23" s="7"/>
      <c r="TCC23" s="7"/>
      <c r="TCD23" s="7"/>
      <c r="TCE23" s="7"/>
      <c r="TCF23" s="7"/>
      <c r="TCG23" s="7"/>
      <c r="TCH23" s="7"/>
      <c r="TCI23" s="7"/>
      <c r="TCJ23" s="7"/>
      <c r="TCK23" s="7"/>
      <c r="TCL23" s="7"/>
      <c r="TCM23" s="7"/>
      <c r="TCN23" s="7"/>
      <c r="TCO23" s="7"/>
      <c r="TCP23" s="7"/>
      <c r="TCQ23" s="7"/>
      <c r="TCR23" s="7"/>
      <c r="TCS23" s="7"/>
      <c r="TCT23" s="7"/>
      <c r="TCU23" s="7"/>
      <c r="TCV23" s="7"/>
      <c r="TCW23" s="7"/>
      <c r="TCX23" s="7"/>
      <c r="TCY23" s="7"/>
      <c r="TCZ23" s="7"/>
      <c r="TDA23" s="7"/>
      <c r="TDB23" s="7"/>
      <c r="TDC23" s="7"/>
      <c r="TDD23" s="7"/>
      <c r="TDE23" s="7"/>
      <c r="TDF23" s="7"/>
      <c r="TDG23" s="7"/>
      <c r="TDH23" s="7"/>
      <c r="TDI23" s="7"/>
      <c r="TDJ23" s="7"/>
      <c r="TDK23" s="7"/>
      <c r="TDL23" s="7"/>
      <c r="TDM23" s="7"/>
      <c r="TDN23" s="7"/>
      <c r="TDO23" s="7"/>
      <c r="TDP23" s="7"/>
      <c r="TDQ23" s="7"/>
      <c r="TDR23" s="7"/>
      <c r="TDS23" s="7"/>
      <c r="TDT23" s="7"/>
      <c r="TDU23" s="7"/>
      <c r="TDV23" s="7"/>
      <c r="TDW23" s="7"/>
      <c r="TDX23" s="7"/>
      <c r="TDY23" s="7"/>
      <c r="TDZ23" s="7"/>
      <c r="TEA23" s="7"/>
      <c r="TEB23" s="7"/>
      <c r="TEC23" s="7"/>
      <c r="TED23" s="7"/>
      <c r="TEE23" s="7"/>
      <c r="TEF23" s="7"/>
      <c r="TEG23" s="7"/>
      <c r="TEH23" s="7"/>
      <c r="TEI23" s="7"/>
      <c r="TEJ23" s="7"/>
      <c r="TEK23" s="7"/>
      <c r="TEL23" s="7"/>
      <c r="TEM23" s="7"/>
      <c r="TEN23" s="7"/>
      <c r="TEO23" s="7"/>
      <c r="TEP23" s="7"/>
      <c r="TEQ23" s="7"/>
      <c r="TER23" s="7"/>
      <c r="TES23" s="7"/>
      <c r="TET23" s="7"/>
      <c r="TEU23" s="7"/>
      <c r="TEV23" s="7"/>
      <c r="TEW23" s="7"/>
      <c r="TEX23" s="7"/>
      <c r="TEY23" s="7"/>
      <c r="TEZ23" s="7"/>
      <c r="TFA23" s="7"/>
      <c r="TFB23" s="7"/>
      <c r="TFC23" s="7"/>
      <c r="TFD23" s="7"/>
      <c r="TFE23" s="7"/>
      <c r="TFF23" s="7"/>
      <c r="TFG23" s="7"/>
      <c r="TFH23" s="7"/>
      <c r="TFI23" s="7"/>
      <c r="TFJ23" s="7"/>
      <c r="TFK23" s="7"/>
      <c r="TFL23" s="7"/>
      <c r="TFM23" s="7"/>
      <c r="TFN23" s="7"/>
      <c r="TFO23" s="7"/>
      <c r="TFP23" s="7"/>
      <c r="TFQ23" s="7"/>
      <c r="TFR23" s="7"/>
      <c r="TFS23" s="7"/>
      <c r="TFT23" s="7"/>
      <c r="TFU23" s="7"/>
      <c r="TFV23" s="7"/>
      <c r="TFW23" s="7"/>
      <c r="TFX23" s="7"/>
      <c r="TFY23" s="7"/>
      <c r="TFZ23" s="7"/>
      <c r="TGA23" s="7"/>
      <c r="TGB23" s="7"/>
      <c r="TGC23" s="7"/>
      <c r="TGD23" s="7"/>
      <c r="TGE23" s="7"/>
      <c r="TGF23" s="7"/>
      <c r="TGG23" s="7"/>
      <c r="TGH23" s="7"/>
      <c r="TGI23" s="7"/>
      <c r="TGJ23" s="7"/>
      <c r="TGK23" s="7"/>
      <c r="TGL23" s="7"/>
      <c r="TGM23" s="7"/>
      <c r="TGN23" s="7"/>
      <c r="TGO23" s="7"/>
      <c r="TGP23" s="7"/>
      <c r="TGQ23" s="7"/>
      <c r="TGR23" s="7"/>
      <c r="TGS23" s="7"/>
      <c r="TGT23" s="7"/>
      <c r="TGU23" s="7"/>
      <c r="TGV23" s="7"/>
      <c r="TGW23" s="7"/>
      <c r="TGX23" s="7"/>
      <c r="TGY23" s="7"/>
      <c r="TGZ23" s="7"/>
      <c r="THA23" s="7"/>
      <c r="THB23" s="7"/>
      <c r="THC23" s="7"/>
      <c r="THD23" s="7"/>
      <c r="THE23" s="7"/>
      <c r="THF23" s="7"/>
      <c r="THG23" s="7"/>
      <c r="THH23" s="7"/>
      <c r="THI23" s="7"/>
      <c r="THJ23" s="7"/>
      <c r="THK23" s="7"/>
      <c r="THL23" s="7"/>
      <c r="THM23" s="7"/>
      <c r="THN23" s="7"/>
      <c r="THO23" s="7"/>
      <c r="THP23" s="7"/>
      <c r="THQ23" s="7"/>
      <c r="THR23" s="7"/>
      <c r="THS23" s="7"/>
      <c r="THT23" s="7"/>
      <c r="THU23" s="7"/>
      <c r="THV23" s="7"/>
      <c r="THW23" s="7"/>
      <c r="THX23" s="7"/>
      <c r="THY23" s="7"/>
      <c r="THZ23" s="7"/>
      <c r="TIA23" s="7"/>
      <c r="TIB23" s="7"/>
      <c r="TIC23" s="7"/>
      <c r="TID23" s="7"/>
      <c r="TIE23" s="7"/>
      <c r="TIF23" s="7"/>
      <c r="TIG23" s="7"/>
      <c r="TIH23" s="7"/>
      <c r="TII23" s="7"/>
      <c r="TIJ23" s="7"/>
      <c r="TIK23" s="7"/>
      <c r="TIL23" s="7"/>
      <c r="TIM23" s="7"/>
      <c r="TIN23" s="7"/>
      <c r="TIO23" s="7"/>
      <c r="TIP23" s="7"/>
      <c r="TIQ23" s="7"/>
      <c r="TIR23" s="7"/>
      <c r="TIS23" s="7"/>
      <c r="TIT23" s="7"/>
      <c r="TIU23" s="7"/>
      <c r="TIV23" s="7"/>
      <c r="TIW23" s="7"/>
      <c r="TIX23" s="7"/>
      <c r="TIY23" s="7"/>
      <c r="TIZ23" s="7"/>
      <c r="TJA23" s="7"/>
      <c r="TJB23" s="7"/>
      <c r="TJC23" s="7"/>
      <c r="TJD23" s="7"/>
      <c r="TJE23" s="7"/>
      <c r="TJF23" s="7"/>
      <c r="TJG23" s="7"/>
      <c r="TJH23" s="7"/>
      <c r="TJI23" s="7"/>
      <c r="TJJ23" s="7"/>
      <c r="TJK23" s="7"/>
      <c r="TJL23" s="7"/>
      <c r="TJM23" s="7"/>
      <c r="TJN23" s="7"/>
      <c r="TJO23" s="7"/>
      <c r="TJP23" s="7"/>
      <c r="TJQ23" s="7"/>
      <c r="TJR23" s="7"/>
      <c r="TJS23" s="7"/>
      <c r="TJT23" s="7"/>
      <c r="TJU23" s="7"/>
      <c r="TJV23" s="7"/>
      <c r="TJW23" s="7"/>
      <c r="TJX23" s="7"/>
      <c r="TJY23" s="7"/>
      <c r="TJZ23" s="7"/>
      <c r="TKA23" s="7"/>
      <c r="TKB23" s="7"/>
      <c r="TKC23" s="7"/>
      <c r="TKD23" s="7"/>
      <c r="TKE23" s="7"/>
      <c r="TKF23" s="7"/>
      <c r="TKG23" s="7"/>
      <c r="TKH23" s="7"/>
      <c r="TKI23" s="7"/>
      <c r="TKJ23" s="7"/>
      <c r="TKK23" s="7"/>
      <c r="TKL23" s="7"/>
      <c r="TKM23" s="7"/>
      <c r="TKN23" s="7"/>
      <c r="TKO23" s="7"/>
      <c r="TKP23" s="7"/>
      <c r="TKQ23" s="7"/>
      <c r="TKR23" s="7"/>
      <c r="TKS23" s="7"/>
      <c r="TKT23" s="7"/>
      <c r="TKU23" s="7"/>
      <c r="TKV23" s="7"/>
      <c r="TKW23" s="7"/>
      <c r="TKX23" s="7"/>
      <c r="TKY23" s="7"/>
      <c r="TKZ23" s="7"/>
      <c r="TLA23" s="7"/>
      <c r="TLB23" s="7"/>
      <c r="TLC23" s="7"/>
      <c r="TLD23" s="7"/>
      <c r="TLE23" s="7"/>
      <c r="TLF23" s="7"/>
      <c r="TLG23" s="7"/>
      <c r="TLH23" s="7"/>
      <c r="TLI23" s="7"/>
      <c r="TLJ23" s="7"/>
      <c r="TLK23" s="7"/>
      <c r="TLL23" s="7"/>
      <c r="TLM23" s="7"/>
      <c r="TLN23" s="7"/>
      <c r="TLO23" s="7"/>
      <c r="TLP23" s="7"/>
      <c r="TLQ23" s="7"/>
      <c r="TLR23" s="7"/>
      <c r="TLS23" s="7"/>
      <c r="TLT23" s="7"/>
      <c r="TLU23" s="7"/>
      <c r="TLV23" s="7"/>
      <c r="TLW23" s="7"/>
      <c r="TLX23" s="7"/>
      <c r="TLY23" s="7"/>
      <c r="TLZ23" s="7"/>
      <c r="TMA23" s="7"/>
      <c r="TMB23" s="7"/>
      <c r="TMC23" s="7"/>
      <c r="TMD23" s="7"/>
      <c r="TME23" s="7"/>
      <c r="TMF23" s="7"/>
      <c r="TMG23" s="7"/>
      <c r="TMH23" s="7"/>
      <c r="TMI23" s="7"/>
      <c r="TMJ23" s="7"/>
      <c r="TMK23" s="7"/>
      <c r="TML23" s="7"/>
      <c r="TMM23" s="7"/>
      <c r="TMN23" s="7"/>
      <c r="TMO23" s="7"/>
      <c r="TMP23" s="7"/>
      <c r="TMQ23" s="7"/>
      <c r="TMR23" s="7"/>
      <c r="TMS23" s="7"/>
      <c r="TMT23" s="7"/>
      <c r="TMU23" s="7"/>
      <c r="TMV23" s="7"/>
      <c r="TMW23" s="7"/>
      <c r="TMX23" s="7"/>
      <c r="TMY23" s="7"/>
      <c r="TMZ23" s="7"/>
      <c r="TNA23" s="7"/>
      <c r="TNB23" s="7"/>
      <c r="TNC23" s="7"/>
      <c r="TND23" s="7"/>
      <c r="TNE23" s="7"/>
      <c r="TNF23" s="7"/>
      <c r="TNG23" s="7"/>
      <c r="TNH23" s="7"/>
      <c r="TNI23" s="7"/>
      <c r="TNJ23" s="7"/>
      <c r="TNK23" s="7"/>
      <c r="TNL23" s="7"/>
      <c r="TNM23" s="7"/>
      <c r="TNN23" s="7"/>
      <c r="TNO23" s="7"/>
      <c r="TNP23" s="7"/>
      <c r="TNQ23" s="7"/>
      <c r="TNR23" s="7"/>
      <c r="TNS23" s="7"/>
      <c r="TNT23" s="7"/>
      <c r="TNU23" s="7"/>
      <c r="TNV23" s="7"/>
      <c r="TNW23" s="7"/>
      <c r="TNX23" s="7"/>
      <c r="TNY23" s="7"/>
      <c r="TNZ23" s="7"/>
      <c r="TOA23" s="7"/>
      <c r="TOB23" s="7"/>
      <c r="TOC23" s="7"/>
      <c r="TOD23" s="7"/>
      <c r="TOE23" s="7"/>
      <c r="TOF23" s="7"/>
      <c r="TOG23" s="7"/>
      <c r="TOH23" s="7"/>
      <c r="TOI23" s="7"/>
      <c r="TOJ23" s="7"/>
      <c r="TOK23" s="7"/>
      <c r="TOL23" s="7"/>
      <c r="TOM23" s="7"/>
      <c r="TON23" s="7"/>
      <c r="TOO23" s="7"/>
      <c r="TOP23" s="7"/>
      <c r="TOQ23" s="7"/>
      <c r="TOR23" s="7"/>
      <c r="TOS23" s="7"/>
      <c r="TOT23" s="7"/>
      <c r="TOU23" s="7"/>
      <c r="TOV23" s="7"/>
      <c r="TOW23" s="7"/>
      <c r="TOX23" s="7"/>
      <c r="TOY23" s="7"/>
      <c r="TOZ23" s="7"/>
      <c r="TPA23" s="7"/>
      <c r="TPB23" s="7"/>
      <c r="TPC23" s="7"/>
      <c r="TPD23" s="7"/>
      <c r="TPE23" s="7"/>
      <c r="TPF23" s="7"/>
      <c r="TPG23" s="7"/>
      <c r="TPH23" s="7"/>
      <c r="TPI23" s="7"/>
      <c r="TPJ23" s="7"/>
      <c r="TPK23" s="7"/>
      <c r="TPL23" s="7"/>
      <c r="TPM23" s="7"/>
      <c r="TPN23" s="7"/>
      <c r="TPO23" s="7"/>
      <c r="TPP23" s="7"/>
      <c r="TPQ23" s="7"/>
      <c r="TPR23" s="7"/>
      <c r="TPS23" s="7"/>
      <c r="TPT23" s="7"/>
      <c r="TPU23" s="7"/>
      <c r="TPV23" s="7"/>
      <c r="TPW23" s="7"/>
      <c r="TPX23" s="7"/>
      <c r="TPY23" s="7"/>
      <c r="TPZ23" s="7"/>
      <c r="TQA23" s="7"/>
      <c r="TQB23" s="7"/>
      <c r="TQC23" s="7"/>
      <c r="TQD23" s="7"/>
      <c r="TQE23" s="7"/>
      <c r="TQF23" s="7"/>
      <c r="TQG23" s="7"/>
      <c r="TQH23" s="7"/>
      <c r="TQI23" s="7"/>
      <c r="TQJ23" s="7"/>
      <c r="TQK23" s="7"/>
      <c r="TQL23" s="7"/>
      <c r="TQM23" s="7"/>
      <c r="TQN23" s="7"/>
      <c r="TQO23" s="7"/>
      <c r="TQP23" s="7"/>
      <c r="TQQ23" s="7"/>
      <c r="TQR23" s="7"/>
      <c r="TQS23" s="7"/>
      <c r="TQT23" s="7"/>
      <c r="TQU23" s="7"/>
      <c r="TQV23" s="7"/>
      <c r="TQW23" s="7"/>
      <c r="TQX23" s="7"/>
      <c r="TQY23" s="7"/>
      <c r="TQZ23" s="7"/>
      <c r="TRA23" s="7"/>
      <c r="TRB23" s="7"/>
      <c r="TRC23" s="7"/>
      <c r="TRD23" s="7"/>
      <c r="TRE23" s="7"/>
      <c r="TRF23" s="7"/>
      <c r="TRG23" s="7"/>
      <c r="TRH23" s="7"/>
      <c r="TRI23" s="7"/>
      <c r="TRJ23" s="7"/>
      <c r="TRK23" s="7"/>
      <c r="TRL23" s="7"/>
      <c r="TRM23" s="7"/>
      <c r="TRN23" s="7"/>
      <c r="TRO23" s="7"/>
      <c r="TRP23" s="7"/>
      <c r="TRQ23" s="7"/>
      <c r="TRR23" s="7"/>
      <c r="TRS23" s="7"/>
      <c r="TRT23" s="7"/>
      <c r="TRU23" s="7"/>
      <c r="TRV23" s="7"/>
      <c r="TRW23" s="7"/>
      <c r="TRX23" s="7"/>
      <c r="TRY23" s="7"/>
      <c r="TRZ23" s="7"/>
      <c r="TSA23" s="7"/>
      <c r="TSB23" s="7"/>
      <c r="TSC23" s="7"/>
      <c r="TSD23" s="7"/>
      <c r="TSE23" s="7"/>
      <c r="TSF23" s="7"/>
      <c r="TSG23" s="7"/>
      <c r="TSH23" s="7"/>
      <c r="TSI23" s="7"/>
      <c r="TSJ23" s="7"/>
      <c r="TSK23" s="7"/>
      <c r="TSL23" s="7"/>
      <c r="TSM23" s="7"/>
      <c r="TSN23" s="7"/>
      <c r="TSO23" s="7"/>
      <c r="TSP23" s="7"/>
      <c r="TSQ23" s="7"/>
      <c r="TSR23" s="7"/>
      <c r="TSS23" s="7"/>
      <c r="TST23" s="7"/>
      <c r="TSU23" s="7"/>
      <c r="TSV23" s="7"/>
      <c r="TSW23" s="7"/>
      <c r="TSX23" s="7"/>
      <c r="TSY23" s="7"/>
      <c r="TSZ23" s="7"/>
      <c r="TTA23" s="7"/>
      <c r="TTB23" s="7"/>
      <c r="TTC23" s="7"/>
      <c r="TTD23" s="7"/>
      <c r="TTE23" s="7"/>
      <c r="TTF23" s="7"/>
      <c r="TTG23" s="7"/>
      <c r="TTH23" s="7"/>
      <c r="TTI23" s="7"/>
      <c r="TTJ23" s="7"/>
      <c r="TTK23" s="7"/>
      <c r="TTL23" s="7"/>
      <c r="TTM23" s="7"/>
      <c r="TTN23" s="7"/>
      <c r="TTO23" s="7"/>
      <c r="TTP23" s="7"/>
      <c r="TTQ23" s="7"/>
      <c r="TTR23" s="7"/>
      <c r="TTS23" s="7"/>
      <c r="TTT23" s="7"/>
      <c r="TTU23" s="7"/>
      <c r="TTV23" s="7"/>
      <c r="TTW23" s="7"/>
      <c r="TTX23" s="7"/>
      <c r="TTY23" s="7"/>
      <c r="TTZ23" s="7"/>
      <c r="TUA23" s="7"/>
      <c r="TUB23" s="7"/>
      <c r="TUC23" s="7"/>
      <c r="TUD23" s="7"/>
      <c r="TUE23" s="7"/>
      <c r="TUF23" s="7"/>
      <c r="TUG23" s="7"/>
      <c r="TUH23" s="7"/>
      <c r="TUI23" s="7"/>
      <c r="TUJ23" s="7"/>
      <c r="TUK23" s="7"/>
      <c r="TUL23" s="7"/>
      <c r="TUM23" s="7"/>
      <c r="TUN23" s="7"/>
      <c r="TUO23" s="7"/>
      <c r="TUP23" s="7"/>
      <c r="TUQ23" s="7"/>
      <c r="TUR23" s="7"/>
      <c r="TUS23" s="7"/>
      <c r="TUT23" s="7"/>
      <c r="TUU23" s="7"/>
      <c r="TUV23" s="7"/>
      <c r="TUW23" s="7"/>
      <c r="TUX23" s="7"/>
      <c r="TUY23" s="7"/>
      <c r="TUZ23" s="7"/>
      <c r="TVA23" s="7"/>
      <c r="TVB23" s="7"/>
      <c r="TVC23" s="7"/>
      <c r="TVD23" s="7"/>
      <c r="TVE23" s="7"/>
      <c r="TVF23" s="7"/>
      <c r="TVG23" s="7"/>
      <c r="TVH23" s="7"/>
      <c r="TVI23" s="7"/>
      <c r="TVJ23" s="7"/>
      <c r="TVK23" s="7"/>
      <c r="TVL23" s="7"/>
      <c r="TVM23" s="7"/>
      <c r="TVN23" s="7"/>
      <c r="TVO23" s="7"/>
      <c r="TVP23" s="7"/>
      <c r="TVQ23" s="7"/>
      <c r="TVR23" s="7"/>
      <c r="TVS23" s="7"/>
      <c r="TVT23" s="7"/>
      <c r="TVU23" s="7"/>
      <c r="TVV23" s="7"/>
      <c r="TVW23" s="7"/>
      <c r="TVX23" s="7"/>
      <c r="TVY23" s="7"/>
      <c r="TVZ23" s="7"/>
      <c r="TWA23" s="7"/>
      <c r="TWB23" s="7"/>
      <c r="TWC23" s="7"/>
      <c r="TWD23" s="7"/>
      <c r="TWE23" s="7"/>
      <c r="TWF23" s="7"/>
      <c r="TWG23" s="7"/>
      <c r="TWH23" s="7"/>
      <c r="TWI23" s="7"/>
      <c r="TWJ23" s="7"/>
      <c r="TWK23" s="7"/>
      <c r="TWL23" s="7"/>
      <c r="TWM23" s="7"/>
      <c r="TWN23" s="7"/>
      <c r="TWO23" s="7"/>
      <c r="TWP23" s="7"/>
      <c r="TWQ23" s="7"/>
      <c r="TWR23" s="7"/>
      <c r="TWS23" s="7"/>
      <c r="TWT23" s="7"/>
      <c r="TWU23" s="7"/>
      <c r="TWV23" s="7"/>
      <c r="TWW23" s="7"/>
      <c r="TWX23" s="7"/>
      <c r="TWY23" s="7"/>
      <c r="TWZ23" s="7"/>
      <c r="TXA23" s="7"/>
      <c r="TXB23" s="7"/>
      <c r="TXC23" s="7"/>
      <c r="TXD23" s="7"/>
      <c r="TXE23" s="7"/>
      <c r="TXF23" s="7"/>
      <c r="TXG23" s="7"/>
      <c r="TXH23" s="7"/>
      <c r="TXI23" s="7"/>
      <c r="TXJ23" s="7"/>
      <c r="TXK23" s="7"/>
      <c r="TXL23" s="7"/>
      <c r="TXM23" s="7"/>
      <c r="TXN23" s="7"/>
      <c r="TXO23" s="7"/>
      <c r="TXP23" s="7"/>
      <c r="TXQ23" s="7"/>
      <c r="TXR23" s="7"/>
      <c r="TXS23" s="7"/>
      <c r="TXT23" s="7"/>
      <c r="TXU23" s="7"/>
      <c r="TXV23" s="7"/>
      <c r="TXW23" s="7"/>
      <c r="TXX23" s="7"/>
      <c r="TXY23" s="7"/>
      <c r="TXZ23" s="7"/>
      <c r="TYA23" s="7"/>
      <c r="TYB23" s="7"/>
      <c r="TYC23" s="7"/>
      <c r="TYD23" s="7"/>
      <c r="TYE23" s="7"/>
      <c r="TYF23" s="7"/>
      <c r="TYG23" s="7"/>
      <c r="TYH23" s="7"/>
      <c r="TYI23" s="7"/>
      <c r="TYJ23" s="7"/>
      <c r="TYK23" s="7"/>
      <c r="TYL23" s="7"/>
      <c r="TYM23" s="7"/>
      <c r="TYN23" s="7"/>
      <c r="TYO23" s="7"/>
      <c r="TYP23" s="7"/>
      <c r="TYQ23" s="7"/>
      <c r="TYR23" s="7"/>
      <c r="TYS23" s="7"/>
      <c r="TYT23" s="7"/>
      <c r="TYU23" s="7"/>
      <c r="TYV23" s="7"/>
      <c r="TYW23" s="7"/>
      <c r="TYX23" s="7"/>
      <c r="TYY23" s="7"/>
      <c r="TYZ23" s="7"/>
      <c r="TZA23" s="7"/>
      <c r="TZB23" s="7"/>
      <c r="TZC23" s="7"/>
      <c r="TZD23" s="7"/>
      <c r="TZE23" s="7"/>
      <c r="TZF23" s="7"/>
      <c r="TZG23" s="7"/>
      <c r="TZH23" s="7"/>
      <c r="TZI23" s="7"/>
      <c r="TZJ23" s="7"/>
      <c r="TZK23" s="7"/>
      <c r="TZL23" s="7"/>
      <c r="TZM23" s="7"/>
      <c r="TZN23" s="7"/>
      <c r="TZO23" s="7"/>
      <c r="TZP23" s="7"/>
      <c r="TZQ23" s="7"/>
      <c r="TZR23" s="7"/>
      <c r="TZS23" s="7"/>
      <c r="TZT23" s="7"/>
      <c r="TZU23" s="7"/>
      <c r="TZV23" s="7"/>
      <c r="TZW23" s="7"/>
      <c r="TZX23" s="7"/>
      <c r="TZY23" s="7"/>
      <c r="TZZ23" s="7"/>
      <c r="UAA23" s="7"/>
      <c r="UAB23" s="7"/>
      <c r="UAC23" s="7"/>
      <c r="UAD23" s="7"/>
      <c r="UAE23" s="7"/>
      <c r="UAF23" s="7"/>
      <c r="UAG23" s="7"/>
      <c r="UAH23" s="7"/>
      <c r="UAI23" s="7"/>
      <c r="UAJ23" s="7"/>
      <c r="UAK23" s="7"/>
      <c r="UAL23" s="7"/>
      <c r="UAM23" s="7"/>
      <c r="UAN23" s="7"/>
      <c r="UAO23" s="7"/>
      <c r="UAP23" s="7"/>
      <c r="UAQ23" s="7"/>
      <c r="UAR23" s="7"/>
      <c r="UAS23" s="7"/>
      <c r="UAT23" s="7"/>
      <c r="UAU23" s="7"/>
      <c r="UAV23" s="7"/>
      <c r="UAW23" s="7"/>
      <c r="UAX23" s="7"/>
      <c r="UAY23" s="7"/>
      <c r="UAZ23" s="7"/>
      <c r="UBA23" s="7"/>
      <c r="UBB23" s="7"/>
      <c r="UBC23" s="7"/>
      <c r="UBD23" s="7"/>
      <c r="UBE23" s="7"/>
      <c r="UBF23" s="7"/>
      <c r="UBG23" s="7"/>
      <c r="UBH23" s="7"/>
      <c r="UBI23" s="7"/>
      <c r="UBJ23" s="7"/>
      <c r="UBK23" s="7"/>
      <c r="UBL23" s="7"/>
      <c r="UBM23" s="7"/>
      <c r="UBN23" s="7"/>
      <c r="UBO23" s="7"/>
      <c r="UBP23" s="7"/>
      <c r="UBQ23" s="7"/>
      <c r="UBR23" s="7"/>
      <c r="UBS23" s="7"/>
      <c r="UBT23" s="7"/>
      <c r="UBU23" s="7"/>
      <c r="UBV23" s="7"/>
      <c r="UBW23" s="7"/>
      <c r="UBX23" s="7"/>
      <c r="UBY23" s="7"/>
      <c r="UBZ23" s="7"/>
      <c r="UCA23" s="7"/>
      <c r="UCB23" s="7"/>
      <c r="UCC23" s="7"/>
      <c r="UCD23" s="7"/>
      <c r="UCE23" s="7"/>
      <c r="UCF23" s="7"/>
      <c r="UCG23" s="7"/>
      <c r="UCH23" s="7"/>
      <c r="UCI23" s="7"/>
      <c r="UCJ23" s="7"/>
      <c r="UCK23" s="7"/>
      <c r="UCL23" s="7"/>
      <c r="UCM23" s="7"/>
      <c r="UCN23" s="7"/>
      <c r="UCO23" s="7"/>
      <c r="UCP23" s="7"/>
      <c r="UCQ23" s="7"/>
      <c r="UCR23" s="7"/>
      <c r="UCS23" s="7"/>
      <c r="UCT23" s="7"/>
      <c r="UCU23" s="7"/>
      <c r="UCV23" s="7"/>
      <c r="UCW23" s="7"/>
      <c r="UCX23" s="7"/>
      <c r="UCY23" s="7"/>
      <c r="UCZ23" s="7"/>
      <c r="UDA23" s="7"/>
      <c r="UDB23" s="7"/>
      <c r="UDC23" s="7"/>
      <c r="UDD23" s="7"/>
      <c r="UDE23" s="7"/>
      <c r="UDF23" s="7"/>
      <c r="UDG23" s="7"/>
      <c r="UDH23" s="7"/>
      <c r="UDI23" s="7"/>
      <c r="UDJ23" s="7"/>
      <c r="UDK23" s="7"/>
      <c r="UDL23" s="7"/>
      <c r="UDM23" s="7"/>
      <c r="UDN23" s="7"/>
      <c r="UDO23" s="7"/>
      <c r="UDP23" s="7"/>
      <c r="UDQ23" s="7"/>
      <c r="UDR23" s="7"/>
      <c r="UDS23" s="7"/>
      <c r="UDT23" s="7"/>
      <c r="UDU23" s="7"/>
      <c r="UDV23" s="7"/>
      <c r="UDW23" s="7"/>
      <c r="UDX23" s="7"/>
      <c r="UDY23" s="7"/>
      <c r="UDZ23" s="7"/>
      <c r="UEA23" s="7"/>
      <c r="UEB23" s="7"/>
      <c r="UEC23" s="7"/>
      <c r="UED23" s="7"/>
      <c r="UEE23" s="7"/>
      <c r="UEF23" s="7"/>
      <c r="UEG23" s="7"/>
      <c r="UEH23" s="7"/>
      <c r="UEI23" s="7"/>
      <c r="UEJ23" s="7"/>
      <c r="UEK23" s="7"/>
      <c r="UEL23" s="7"/>
      <c r="UEM23" s="7"/>
      <c r="UEN23" s="7"/>
      <c r="UEO23" s="7"/>
      <c r="UEP23" s="7"/>
      <c r="UEQ23" s="7"/>
      <c r="UER23" s="7"/>
      <c r="UES23" s="7"/>
      <c r="UET23" s="7"/>
      <c r="UEU23" s="7"/>
      <c r="UEV23" s="7"/>
      <c r="UEW23" s="7"/>
      <c r="UEX23" s="7"/>
      <c r="UEY23" s="7"/>
      <c r="UEZ23" s="7"/>
      <c r="UFA23" s="7"/>
      <c r="UFB23" s="7"/>
      <c r="UFC23" s="7"/>
      <c r="UFD23" s="7"/>
      <c r="UFE23" s="7"/>
      <c r="UFF23" s="7"/>
      <c r="UFG23" s="7"/>
      <c r="UFH23" s="7"/>
      <c r="UFI23" s="7"/>
      <c r="UFJ23" s="7"/>
      <c r="UFK23" s="7"/>
      <c r="UFL23" s="7"/>
      <c r="UFM23" s="7"/>
      <c r="UFN23" s="7"/>
      <c r="UFO23" s="7"/>
      <c r="UFP23" s="7"/>
      <c r="UFQ23" s="7"/>
      <c r="UFR23" s="7"/>
      <c r="UFS23" s="7"/>
      <c r="UFT23" s="7"/>
      <c r="UFU23" s="7"/>
      <c r="UFV23" s="7"/>
      <c r="UFW23" s="7"/>
      <c r="UFX23" s="7"/>
      <c r="UFY23" s="7"/>
      <c r="UFZ23" s="7"/>
      <c r="UGA23" s="7"/>
      <c r="UGB23" s="7"/>
      <c r="UGC23" s="7"/>
      <c r="UGD23" s="7"/>
      <c r="UGE23" s="7"/>
      <c r="UGF23" s="7"/>
      <c r="UGG23" s="7"/>
      <c r="UGH23" s="7"/>
      <c r="UGI23" s="7"/>
      <c r="UGJ23" s="7"/>
      <c r="UGK23" s="7"/>
      <c r="UGL23" s="7"/>
      <c r="UGM23" s="7"/>
      <c r="UGN23" s="7"/>
      <c r="UGO23" s="7"/>
      <c r="UGP23" s="7"/>
      <c r="UGQ23" s="7"/>
      <c r="UGR23" s="7"/>
      <c r="UGS23" s="7"/>
      <c r="UGT23" s="7"/>
      <c r="UGU23" s="7"/>
      <c r="UGV23" s="7"/>
      <c r="UGW23" s="7"/>
      <c r="UGX23" s="7"/>
      <c r="UGY23" s="7"/>
      <c r="UGZ23" s="7"/>
      <c r="UHA23" s="7"/>
      <c r="UHB23" s="7"/>
      <c r="UHC23" s="7"/>
      <c r="UHD23" s="7"/>
      <c r="UHE23" s="7"/>
      <c r="UHF23" s="7"/>
      <c r="UHG23" s="7"/>
      <c r="UHH23" s="7"/>
      <c r="UHI23" s="7"/>
      <c r="UHJ23" s="7"/>
      <c r="UHK23" s="7"/>
      <c r="UHL23" s="7"/>
      <c r="UHM23" s="7"/>
      <c r="UHN23" s="7"/>
      <c r="UHO23" s="7"/>
      <c r="UHP23" s="7"/>
      <c r="UHQ23" s="7"/>
      <c r="UHR23" s="7"/>
      <c r="UHS23" s="7"/>
      <c r="UHT23" s="7"/>
      <c r="UHU23" s="7"/>
      <c r="UHV23" s="7"/>
      <c r="UHW23" s="7"/>
      <c r="UHX23" s="7"/>
      <c r="UHY23" s="7"/>
      <c r="UHZ23" s="7"/>
      <c r="UIA23" s="7"/>
      <c r="UIB23" s="7"/>
      <c r="UIC23" s="7"/>
      <c r="UID23" s="7"/>
      <c r="UIE23" s="7"/>
      <c r="UIF23" s="7"/>
      <c r="UIG23" s="7"/>
      <c r="UIH23" s="7"/>
      <c r="UII23" s="7"/>
      <c r="UIJ23" s="7"/>
      <c r="UIK23" s="7"/>
      <c r="UIL23" s="7"/>
      <c r="UIM23" s="7"/>
      <c r="UIN23" s="7"/>
      <c r="UIO23" s="7"/>
      <c r="UIP23" s="7"/>
      <c r="UIQ23" s="7"/>
      <c r="UIR23" s="7"/>
      <c r="UIS23" s="7"/>
      <c r="UIT23" s="7"/>
      <c r="UIU23" s="7"/>
      <c r="UIV23" s="7"/>
      <c r="UIW23" s="7"/>
      <c r="UIX23" s="7"/>
      <c r="UIY23" s="7"/>
      <c r="UIZ23" s="7"/>
      <c r="UJA23" s="7"/>
      <c r="UJB23" s="7"/>
      <c r="UJC23" s="7"/>
      <c r="UJD23" s="7"/>
      <c r="UJE23" s="7"/>
      <c r="UJF23" s="7"/>
      <c r="UJG23" s="7"/>
      <c r="UJH23" s="7"/>
      <c r="UJI23" s="7"/>
      <c r="UJJ23" s="7"/>
      <c r="UJK23" s="7"/>
      <c r="UJL23" s="7"/>
      <c r="UJM23" s="7"/>
      <c r="UJN23" s="7"/>
      <c r="UJO23" s="7"/>
      <c r="UJP23" s="7"/>
      <c r="UJQ23" s="7"/>
      <c r="UJR23" s="7"/>
      <c r="UJS23" s="7"/>
      <c r="UJT23" s="7"/>
      <c r="UJU23" s="7"/>
      <c r="UJV23" s="7"/>
      <c r="UJW23" s="7"/>
      <c r="UJX23" s="7"/>
      <c r="UJY23" s="7"/>
      <c r="UJZ23" s="7"/>
      <c r="UKA23" s="7"/>
      <c r="UKB23" s="7"/>
      <c r="UKC23" s="7"/>
      <c r="UKD23" s="7"/>
      <c r="UKE23" s="7"/>
      <c r="UKF23" s="7"/>
      <c r="UKG23" s="7"/>
      <c r="UKH23" s="7"/>
      <c r="UKI23" s="7"/>
      <c r="UKJ23" s="7"/>
      <c r="UKK23" s="7"/>
      <c r="UKL23" s="7"/>
      <c r="UKM23" s="7"/>
      <c r="UKN23" s="7"/>
      <c r="UKO23" s="7"/>
      <c r="UKP23" s="7"/>
      <c r="UKQ23" s="7"/>
      <c r="UKR23" s="7"/>
      <c r="UKS23" s="7"/>
      <c r="UKT23" s="7"/>
      <c r="UKU23" s="7"/>
      <c r="UKV23" s="7"/>
      <c r="UKW23" s="7"/>
      <c r="UKX23" s="7"/>
      <c r="UKY23" s="7"/>
      <c r="UKZ23" s="7"/>
      <c r="ULA23" s="7"/>
      <c r="ULB23" s="7"/>
      <c r="ULC23" s="7"/>
      <c r="ULD23" s="7"/>
      <c r="ULE23" s="7"/>
      <c r="ULF23" s="7"/>
      <c r="ULG23" s="7"/>
      <c r="ULH23" s="7"/>
      <c r="ULI23" s="7"/>
      <c r="ULJ23" s="7"/>
      <c r="ULK23" s="7"/>
      <c r="ULL23" s="7"/>
      <c r="ULM23" s="7"/>
      <c r="ULN23" s="7"/>
      <c r="ULO23" s="7"/>
      <c r="ULP23" s="7"/>
      <c r="ULQ23" s="7"/>
      <c r="ULR23" s="7"/>
      <c r="ULS23" s="7"/>
      <c r="ULT23" s="7"/>
      <c r="ULU23" s="7"/>
      <c r="ULV23" s="7"/>
      <c r="ULW23" s="7"/>
      <c r="ULX23" s="7"/>
      <c r="ULY23" s="7"/>
      <c r="ULZ23" s="7"/>
      <c r="UMA23" s="7"/>
      <c r="UMB23" s="7"/>
      <c r="UMC23" s="7"/>
      <c r="UMD23" s="7"/>
      <c r="UME23" s="7"/>
      <c r="UMF23" s="7"/>
      <c r="UMG23" s="7"/>
      <c r="UMH23" s="7"/>
      <c r="UMI23" s="7"/>
      <c r="UMJ23" s="7"/>
      <c r="UMK23" s="7"/>
      <c r="UML23" s="7"/>
      <c r="UMM23" s="7"/>
      <c r="UMN23" s="7"/>
      <c r="UMO23" s="7"/>
      <c r="UMP23" s="7"/>
      <c r="UMQ23" s="7"/>
      <c r="UMR23" s="7"/>
      <c r="UMS23" s="7"/>
      <c r="UMT23" s="7"/>
      <c r="UMU23" s="7"/>
      <c r="UMV23" s="7"/>
      <c r="UMW23" s="7"/>
      <c r="UMX23" s="7"/>
      <c r="UMY23" s="7"/>
      <c r="UMZ23" s="7"/>
      <c r="UNA23" s="7"/>
      <c r="UNB23" s="7"/>
      <c r="UNC23" s="7"/>
      <c r="UND23" s="7"/>
      <c r="UNE23" s="7"/>
      <c r="UNF23" s="7"/>
      <c r="UNG23" s="7"/>
      <c r="UNH23" s="7"/>
      <c r="UNI23" s="7"/>
      <c r="UNJ23" s="7"/>
      <c r="UNK23" s="7"/>
      <c r="UNL23" s="7"/>
      <c r="UNM23" s="7"/>
      <c r="UNN23" s="7"/>
      <c r="UNO23" s="7"/>
      <c r="UNP23" s="7"/>
      <c r="UNQ23" s="7"/>
      <c r="UNR23" s="7"/>
      <c r="UNS23" s="7"/>
      <c r="UNT23" s="7"/>
      <c r="UNU23" s="7"/>
      <c r="UNV23" s="7"/>
      <c r="UNW23" s="7"/>
      <c r="UNX23" s="7"/>
      <c r="UNY23" s="7"/>
      <c r="UNZ23" s="7"/>
      <c r="UOA23" s="7"/>
      <c r="UOB23" s="7"/>
      <c r="UOC23" s="7"/>
      <c r="UOD23" s="7"/>
      <c r="UOE23" s="7"/>
      <c r="UOF23" s="7"/>
      <c r="UOG23" s="7"/>
      <c r="UOH23" s="7"/>
      <c r="UOI23" s="7"/>
      <c r="UOJ23" s="7"/>
      <c r="UOK23" s="7"/>
      <c r="UOL23" s="7"/>
      <c r="UOM23" s="7"/>
      <c r="UON23" s="7"/>
      <c r="UOO23" s="7"/>
      <c r="UOP23" s="7"/>
      <c r="UOQ23" s="7"/>
      <c r="UOR23" s="7"/>
      <c r="UOS23" s="7"/>
      <c r="UOT23" s="7"/>
      <c r="UOU23" s="7"/>
      <c r="UOV23" s="7"/>
      <c r="UOW23" s="7"/>
      <c r="UOX23" s="7"/>
      <c r="UOY23" s="7"/>
      <c r="UOZ23" s="7"/>
      <c r="UPA23" s="7"/>
      <c r="UPB23" s="7"/>
      <c r="UPC23" s="7"/>
      <c r="UPD23" s="7"/>
      <c r="UPE23" s="7"/>
      <c r="UPF23" s="7"/>
      <c r="UPG23" s="7"/>
      <c r="UPH23" s="7"/>
      <c r="UPI23" s="7"/>
      <c r="UPJ23" s="7"/>
      <c r="UPK23" s="7"/>
      <c r="UPL23" s="7"/>
      <c r="UPM23" s="7"/>
      <c r="UPN23" s="7"/>
      <c r="UPO23" s="7"/>
      <c r="UPP23" s="7"/>
      <c r="UPQ23" s="7"/>
      <c r="UPR23" s="7"/>
      <c r="UPS23" s="7"/>
      <c r="UPT23" s="7"/>
      <c r="UPU23" s="7"/>
      <c r="UPV23" s="7"/>
      <c r="UPW23" s="7"/>
      <c r="UPX23" s="7"/>
      <c r="UPY23" s="7"/>
      <c r="UPZ23" s="7"/>
      <c r="UQA23" s="7"/>
      <c r="UQB23" s="7"/>
      <c r="UQC23" s="7"/>
      <c r="UQD23" s="7"/>
      <c r="UQE23" s="7"/>
      <c r="UQF23" s="7"/>
      <c r="UQG23" s="7"/>
      <c r="UQH23" s="7"/>
      <c r="UQI23" s="7"/>
      <c r="UQJ23" s="7"/>
      <c r="UQK23" s="7"/>
      <c r="UQL23" s="7"/>
      <c r="UQM23" s="7"/>
      <c r="UQN23" s="7"/>
      <c r="UQO23" s="7"/>
      <c r="UQP23" s="7"/>
      <c r="UQQ23" s="7"/>
      <c r="UQR23" s="7"/>
      <c r="UQS23" s="7"/>
      <c r="UQT23" s="7"/>
      <c r="UQU23" s="7"/>
      <c r="UQV23" s="7"/>
      <c r="UQW23" s="7"/>
      <c r="UQX23" s="7"/>
      <c r="UQY23" s="7"/>
      <c r="UQZ23" s="7"/>
      <c r="URA23" s="7"/>
      <c r="URB23" s="7"/>
      <c r="URC23" s="7"/>
      <c r="URD23" s="7"/>
      <c r="URE23" s="7"/>
      <c r="URF23" s="7"/>
      <c r="URG23" s="7"/>
      <c r="URH23" s="7"/>
      <c r="URI23" s="7"/>
      <c r="URJ23" s="7"/>
      <c r="URK23" s="7"/>
      <c r="URL23" s="7"/>
      <c r="URM23" s="7"/>
      <c r="URN23" s="7"/>
      <c r="URO23" s="7"/>
      <c r="URP23" s="7"/>
      <c r="URQ23" s="7"/>
      <c r="URR23" s="7"/>
      <c r="URS23" s="7"/>
      <c r="URT23" s="7"/>
      <c r="URU23" s="7"/>
      <c r="URV23" s="7"/>
      <c r="URW23" s="7"/>
      <c r="URX23" s="7"/>
      <c r="URY23" s="7"/>
      <c r="URZ23" s="7"/>
      <c r="USA23" s="7"/>
      <c r="USB23" s="7"/>
      <c r="USC23" s="7"/>
      <c r="USD23" s="7"/>
      <c r="USE23" s="7"/>
      <c r="USF23" s="7"/>
      <c r="USG23" s="7"/>
      <c r="USH23" s="7"/>
      <c r="USI23" s="7"/>
      <c r="USJ23" s="7"/>
      <c r="USK23" s="7"/>
      <c r="USL23" s="7"/>
      <c r="USM23" s="7"/>
      <c r="USN23" s="7"/>
      <c r="USO23" s="7"/>
      <c r="USP23" s="7"/>
      <c r="USQ23" s="7"/>
      <c r="USR23" s="7"/>
      <c r="USS23" s="7"/>
      <c r="UST23" s="7"/>
      <c r="USU23" s="7"/>
      <c r="USV23" s="7"/>
      <c r="USW23" s="7"/>
      <c r="USX23" s="7"/>
      <c r="USY23" s="7"/>
      <c r="USZ23" s="7"/>
      <c r="UTA23" s="7"/>
      <c r="UTB23" s="7"/>
      <c r="UTC23" s="7"/>
      <c r="UTD23" s="7"/>
      <c r="UTE23" s="7"/>
      <c r="UTF23" s="7"/>
      <c r="UTG23" s="7"/>
      <c r="UTH23" s="7"/>
      <c r="UTI23" s="7"/>
      <c r="UTJ23" s="7"/>
      <c r="UTK23" s="7"/>
      <c r="UTL23" s="7"/>
      <c r="UTM23" s="7"/>
      <c r="UTN23" s="7"/>
      <c r="UTO23" s="7"/>
      <c r="UTP23" s="7"/>
      <c r="UTQ23" s="7"/>
      <c r="UTR23" s="7"/>
      <c r="UTS23" s="7"/>
      <c r="UTT23" s="7"/>
      <c r="UTU23" s="7"/>
      <c r="UTV23" s="7"/>
      <c r="UTW23" s="7"/>
      <c r="UTX23" s="7"/>
      <c r="UTY23" s="7"/>
      <c r="UTZ23" s="7"/>
      <c r="UUA23" s="7"/>
      <c r="UUB23" s="7"/>
      <c r="UUC23" s="7"/>
      <c r="UUD23" s="7"/>
      <c r="UUE23" s="7"/>
      <c r="UUF23" s="7"/>
      <c r="UUG23" s="7"/>
      <c r="UUH23" s="7"/>
      <c r="UUI23" s="7"/>
      <c r="UUJ23" s="7"/>
      <c r="UUK23" s="7"/>
      <c r="UUL23" s="7"/>
      <c r="UUM23" s="7"/>
      <c r="UUN23" s="7"/>
      <c r="UUO23" s="7"/>
      <c r="UUP23" s="7"/>
      <c r="UUQ23" s="7"/>
      <c r="UUR23" s="7"/>
      <c r="UUS23" s="7"/>
      <c r="UUT23" s="7"/>
      <c r="UUU23" s="7"/>
      <c r="UUV23" s="7"/>
      <c r="UUW23" s="7"/>
      <c r="UUX23" s="7"/>
      <c r="UUY23" s="7"/>
      <c r="UUZ23" s="7"/>
      <c r="UVA23" s="7"/>
      <c r="UVB23" s="7"/>
      <c r="UVC23" s="7"/>
      <c r="UVD23" s="7"/>
      <c r="UVE23" s="7"/>
      <c r="UVF23" s="7"/>
      <c r="UVG23" s="7"/>
      <c r="UVH23" s="7"/>
      <c r="UVI23" s="7"/>
      <c r="UVJ23" s="7"/>
      <c r="UVK23" s="7"/>
      <c r="UVL23" s="7"/>
      <c r="UVM23" s="7"/>
      <c r="UVN23" s="7"/>
      <c r="UVO23" s="7"/>
      <c r="UVP23" s="7"/>
      <c r="UVQ23" s="7"/>
      <c r="UVR23" s="7"/>
      <c r="UVS23" s="7"/>
      <c r="UVT23" s="7"/>
      <c r="UVU23" s="7"/>
      <c r="UVV23" s="7"/>
      <c r="UVW23" s="7"/>
      <c r="UVX23" s="7"/>
      <c r="UVY23" s="7"/>
      <c r="UVZ23" s="7"/>
      <c r="UWA23" s="7"/>
      <c r="UWB23" s="7"/>
      <c r="UWC23" s="7"/>
      <c r="UWD23" s="7"/>
      <c r="UWE23" s="7"/>
      <c r="UWF23" s="7"/>
      <c r="UWG23" s="7"/>
      <c r="UWH23" s="7"/>
      <c r="UWI23" s="7"/>
      <c r="UWJ23" s="7"/>
      <c r="UWK23" s="7"/>
      <c r="UWL23" s="7"/>
      <c r="UWM23" s="7"/>
      <c r="UWN23" s="7"/>
      <c r="UWO23" s="7"/>
      <c r="UWP23" s="7"/>
      <c r="UWQ23" s="7"/>
      <c r="UWR23" s="7"/>
      <c r="UWS23" s="7"/>
      <c r="UWT23" s="7"/>
      <c r="UWU23" s="7"/>
      <c r="UWV23" s="7"/>
      <c r="UWW23" s="7"/>
      <c r="UWX23" s="7"/>
      <c r="UWY23" s="7"/>
      <c r="UWZ23" s="7"/>
      <c r="UXA23" s="7"/>
      <c r="UXB23" s="7"/>
      <c r="UXC23" s="7"/>
      <c r="UXD23" s="7"/>
      <c r="UXE23" s="7"/>
      <c r="UXF23" s="7"/>
      <c r="UXG23" s="7"/>
      <c r="UXH23" s="7"/>
      <c r="UXI23" s="7"/>
      <c r="UXJ23" s="7"/>
      <c r="UXK23" s="7"/>
      <c r="UXL23" s="7"/>
      <c r="UXM23" s="7"/>
      <c r="UXN23" s="7"/>
      <c r="UXO23" s="7"/>
      <c r="UXP23" s="7"/>
      <c r="UXQ23" s="7"/>
      <c r="UXR23" s="7"/>
      <c r="UXS23" s="7"/>
      <c r="UXT23" s="7"/>
      <c r="UXU23" s="7"/>
      <c r="UXV23" s="7"/>
      <c r="UXW23" s="7"/>
      <c r="UXX23" s="7"/>
      <c r="UXY23" s="7"/>
      <c r="UXZ23" s="7"/>
      <c r="UYA23" s="7"/>
      <c r="UYB23" s="7"/>
      <c r="UYC23" s="7"/>
      <c r="UYD23" s="7"/>
      <c r="UYE23" s="7"/>
      <c r="UYF23" s="7"/>
      <c r="UYG23" s="7"/>
      <c r="UYH23" s="7"/>
      <c r="UYI23" s="7"/>
      <c r="UYJ23" s="7"/>
      <c r="UYK23" s="7"/>
      <c r="UYL23" s="7"/>
      <c r="UYM23" s="7"/>
      <c r="UYN23" s="7"/>
      <c r="UYO23" s="7"/>
      <c r="UYP23" s="7"/>
      <c r="UYQ23" s="7"/>
      <c r="UYR23" s="7"/>
      <c r="UYS23" s="7"/>
      <c r="UYT23" s="7"/>
      <c r="UYU23" s="7"/>
      <c r="UYV23" s="7"/>
      <c r="UYW23" s="7"/>
      <c r="UYX23" s="7"/>
      <c r="UYY23" s="7"/>
      <c r="UYZ23" s="7"/>
      <c r="UZA23" s="7"/>
      <c r="UZB23" s="7"/>
      <c r="UZC23" s="7"/>
      <c r="UZD23" s="7"/>
      <c r="UZE23" s="7"/>
      <c r="UZF23" s="7"/>
      <c r="UZG23" s="7"/>
      <c r="UZH23" s="7"/>
      <c r="UZI23" s="7"/>
      <c r="UZJ23" s="7"/>
      <c r="UZK23" s="7"/>
      <c r="UZL23" s="7"/>
      <c r="UZM23" s="7"/>
      <c r="UZN23" s="7"/>
      <c r="UZO23" s="7"/>
      <c r="UZP23" s="7"/>
      <c r="UZQ23" s="7"/>
      <c r="UZR23" s="7"/>
      <c r="UZS23" s="7"/>
      <c r="UZT23" s="7"/>
      <c r="UZU23" s="7"/>
      <c r="UZV23" s="7"/>
      <c r="UZW23" s="7"/>
      <c r="UZX23" s="7"/>
      <c r="UZY23" s="7"/>
      <c r="UZZ23" s="7"/>
      <c r="VAA23" s="7"/>
      <c r="VAB23" s="7"/>
      <c r="VAC23" s="7"/>
      <c r="VAD23" s="7"/>
      <c r="VAE23" s="7"/>
      <c r="VAF23" s="7"/>
      <c r="VAG23" s="7"/>
      <c r="VAH23" s="7"/>
      <c r="VAI23" s="7"/>
      <c r="VAJ23" s="7"/>
      <c r="VAK23" s="7"/>
      <c r="VAL23" s="7"/>
      <c r="VAM23" s="7"/>
      <c r="VAN23" s="7"/>
      <c r="VAO23" s="7"/>
      <c r="VAP23" s="7"/>
      <c r="VAQ23" s="7"/>
      <c r="VAR23" s="7"/>
      <c r="VAS23" s="7"/>
      <c r="VAT23" s="7"/>
      <c r="VAU23" s="7"/>
      <c r="VAV23" s="7"/>
      <c r="VAW23" s="7"/>
      <c r="VAX23" s="7"/>
      <c r="VAY23" s="7"/>
      <c r="VAZ23" s="7"/>
      <c r="VBA23" s="7"/>
      <c r="VBB23" s="7"/>
      <c r="VBC23" s="7"/>
      <c r="VBD23" s="7"/>
      <c r="VBE23" s="7"/>
      <c r="VBF23" s="7"/>
      <c r="VBG23" s="7"/>
      <c r="VBH23" s="7"/>
      <c r="VBI23" s="7"/>
      <c r="VBJ23" s="7"/>
      <c r="VBK23" s="7"/>
      <c r="VBL23" s="7"/>
      <c r="VBM23" s="7"/>
      <c r="VBN23" s="7"/>
      <c r="VBO23" s="7"/>
      <c r="VBP23" s="7"/>
      <c r="VBQ23" s="7"/>
      <c r="VBR23" s="7"/>
      <c r="VBS23" s="7"/>
      <c r="VBT23" s="7"/>
      <c r="VBU23" s="7"/>
      <c r="VBV23" s="7"/>
      <c r="VBW23" s="7"/>
      <c r="VBX23" s="7"/>
      <c r="VBY23" s="7"/>
      <c r="VBZ23" s="7"/>
      <c r="VCA23" s="7"/>
      <c r="VCB23" s="7"/>
      <c r="VCC23" s="7"/>
      <c r="VCD23" s="7"/>
      <c r="VCE23" s="7"/>
      <c r="VCF23" s="7"/>
      <c r="VCG23" s="7"/>
      <c r="VCH23" s="7"/>
      <c r="VCI23" s="7"/>
      <c r="VCJ23" s="7"/>
      <c r="VCK23" s="7"/>
      <c r="VCL23" s="7"/>
      <c r="VCM23" s="7"/>
      <c r="VCN23" s="7"/>
      <c r="VCO23" s="7"/>
      <c r="VCP23" s="7"/>
      <c r="VCQ23" s="7"/>
      <c r="VCR23" s="7"/>
      <c r="VCS23" s="7"/>
      <c r="VCT23" s="7"/>
      <c r="VCU23" s="7"/>
      <c r="VCV23" s="7"/>
      <c r="VCW23" s="7"/>
      <c r="VCX23" s="7"/>
      <c r="VCY23" s="7"/>
      <c r="VCZ23" s="7"/>
      <c r="VDA23" s="7"/>
      <c r="VDB23" s="7"/>
      <c r="VDC23" s="7"/>
      <c r="VDD23" s="7"/>
      <c r="VDE23" s="7"/>
      <c r="VDF23" s="7"/>
      <c r="VDG23" s="7"/>
      <c r="VDH23" s="7"/>
      <c r="VDI23" s="7"/>
      <c r="VDJ23" s="7"/>
      <c r="VDK23" s="7"/>
      <c r="VDL23" s="7"/>
      <c r="VDM23" s="7"/>
      <c r="VDN23" s="7"/>
      <c r="VDO23" s="7"/>
      <c r="VDP23" s="7"/>
      <c r="VDQ23" s="7"/>
      <c r="VDR23" s="7"/>
      <c r="VDS23" s="7"/>
      <c r="VDT23" s="7"/>
      <c r="VDU23" s="7"/>
      <c r="VDV23" s="7"/>
      <c r="VDW23" s="7"/>
      <c r="VDX23" s="7"/>
      <c r="VDY23" s="7"/>
      <c r="VDZ23" s="7"/>
      <c r="VEA23" s="7"/>
      <c r="VEB23" s="7"/>
      <c r="VEC23" s="7"/>
      <c r="VED23" s="7"/>
      <c r="VEE23" s="7"/>
      <c r="VEF23" s="7"/>
      <c r="VEG23" s="7"/>
      <c r="VEH23" s="7"/>
      <c r="VEI23" s="7"/>
      <c r="VEJ23" s="7"/>
      <c r="VEK23" s="7"/>
      <c r="VEL23" s="7"/>
      <c r="VEM23" s="7"/>
      <c r="VEN23" s="7"/>
      <c r="VEO23" s="7"/>
      <c r="VEP23" s="7"/>
      <c r="VEQ23" s="7"/>
      <c r="VER23" s="7"/>
      <c r="VES23" s="7"/>
      <c r="VET23" s="7"/>
      <c r="VEU23" s="7"/>
      <c r="VEV23" s="7"/>
      <c r="VEW23" s="7"/>
      <c r="VEX23" s="7"/>
      <c r="VEY23" s="7"/>
      <c r="VEZ23" s="7"/>
      <c r="VFA23" s="7"/>
      <c r="VFB23" s="7"/>
      <c r="VFC23" s="7"/>
      <c r="VFD23" s="7"/>
      <c r="VFE23" s="7"/>
      <c r="VFF23" s="7"/>
      <c r="VFG23" s="7"/>
      <c r="VFH23" s="7"/>
      <c r="VFI23" s="7"/>
      <c r="VFJ23" s="7"/>
      <c r="VFK23" s="7"/>
      <c r="VFL23" s="7"/>
      <c r="VFM23" s="7"/>
      <c r="VFN23" s="7"/>
      <c r="VFO23" s="7"/>
      <c r="VFP23" s="7"/>
      <c r="VFQ23" s="7"/>
      <c r="VFR23" s="7"/>
      <c r="VFS23" s="7"/>
      <c r="VFT23" s="7"/>
      <c r="VFU23" s="7"/>
      <c r="VFV23" s="7"/>
      <c r="VFW23" s="7"/>
      <c r="VFX23" s="7"/>
      <c r="VFY23" s="7"/>
      <c r="VFZ23" s="7"/>
      <c r="VGA23" s="7"/>
      <c r="VGB23" s="7"/>
      <c r="VGC23" s="7"/>
      <c r="VGD23" s="7"/>
      <c r="VGE23" s="7"/>
      <c r="VGF23" s="7"/>
      <c r="VGG23" s="7"/>
      <c r="VGH23" s="7"/>
      <c r="VGI23" s="7"/>
      <c r="VGJ23" s="7"/>
      <c r="VGK23" s="7"/>
      <c r="VGL23" s="7"/>
      <c r="VGM23" s="7"/>
      <c r="VGN23" s="7"/>
      <c r="VGO23" s="7"/>
      <c r="VGP23" s="7"/>
      <c r="VGQ23" s="7"/>
      <c r="VGR23" s="7"/>
      <c r="VGS23" s="7"/>
      <c r="VGT23" s="7"/>
      <c r="VGU23" s="7"/>
      <c r="VGV23" s="7"/>
      <c r="VGW23" s="7"/>
      <c r="VGX23" s="7"/>
      <c r="VGY23" s="7"/>
      <c r="VGZ23" s="7"/>
      <c r="VHA23" s="7"/>
      <c r="VHB23" s="7"/>
      <c r="VHC23" s="7"/>
      <c r="VHD23" s="7"/>
      <c r="VHE23" s="7"/>
      <c r="VHF23" s="7"/>
      <c r="VHG23" s="7"/>
      <c r="VHH23" s="7"/>
      <c r="VHI23" s="7"/>
      <c r="VHJ23" s="7"/>
      <c r="VHK23" s="7"/>
      <c r="VHL23" s="7"/>
      <c r="VHM23" s="7"/>
      <c r="VHN23" s="7"/>
      <c r="VHO23" s="7"/>
      <c r="VHP23" s="7"/>
      <c r="VHQ23" s="7"/>
      <c r="VHR23" s="7"/>
      <c r="VHS23" s="7"/>
      <c r="VHT23" s="7"/>
      <c r="VHU23" s="7"/>
      <c r="VHV23" s="7"/>
      <c r="VHW23" s="7"/>
      <c r="VHX23" s="7"/>
      <c r="VHY23" s="7"/>
      <c r="VHZ23" s="7"/>
      <c r="VIA23" s="7"/>
      <c r="VIB23" s="7"/>
      <c r="VIC23" s="7"/>
      <c r="VID23" s="7"/>
      <c r="VIE23" s="7"/>
      <c r="VIF23" s="7"/>
      <c r="VIG23" s="7"/>
      <c r="VIH23" s="7"/>
      <c r="VII23" s="7"/>
      <c r="VIJ23" s="7"/>
      <c r="VIK23" s="7"/>
      <c r="VIL23" s="7"/>
      <c r="VIM23" s="7"/>
      <c r="VIN23" s="7"/>
      <c r="VIO23" s="7"/>
      <c r="VIP23" s="7"/>
      <c r="VIQ23" s="7"/>
      <c r="VIR23" s="7"/>
      <c r="VIS23" s="7"/>
      <c r="VIT23" s="7"/>
      <c r="VIU23" s="7"/>
      <c r="VIV23" s="7"/>
      <c r="VIW23" s="7"/>
      <c r="VIX23" s="7"/>
      <c r="VIY23" s="7"/>
      <c r="VIZ23" s="7"/>
      <c r="VJA23" s="7"/>
      <c r="VJB23" s="7"/>
      <c r="VJC23" s="7"/>
      <c r="VJD23" s="7"/>
      <c r="VJE23" s="7"/>
      <c r="VJF23" s="7"/>
      <c r="VJG23" s="7"/>
      <c r="VJH23" s="7"/>
      <c r="VJI23" s="7"/>
      <c r="VJJ23" s="7"/>
      <c r="VJK23" s="7"/>
      <c r="VJL23" s="7"/>
      <c r="VJM23" s="7"/>
      <c r="VJN23" s="7"/>
      <c r="VJO23" s="7"/>
      <c r="VJP23" s="7"/>
      <c r="VJQ23" s="7"/>
      <c r="VJR23" s="7"/>
      <c r="VJS23" s="7"/>
      <c r="VJT23" s="7"/>
      <c r="VJU23" s="7"/>
      <c r="VJV23" s="7"/>
      <c r="VJW23" s="7"/>
      <c r="VJX23" s="7"/>
      <c r="VJY23" s="7"/>
      <c r="VJZ23" s="7"/>
      <c r="VKA23" s="7"/>
      <c r="VKB23" s="7"/>
      <c r="VKC23" s="7"/>
      <c r="VKD23" s="7"/>
      <c r="VKE23" s="7"/>
      <c r="VKF23" s="7"/>
      <c r="VKG23" s="7"/>
      <c r="VKH23" s="7"/>
      <c r="VKI23" s="7"/>
      <c r="VKJ23" s="7"/>
      <c r="VKK23" s="7"/>
      <c r="VKL23" s="7"/>
      <c r="VKM23" s="7"/>
      <c r="VKN23" s="7"/>
      <c r="VKO23" s="7"/>
      <c r="VKP23" s="7"/>
      <c r="VKQ23" s="7"/>
      <c r="VKR23" s="7"/>
      <c r="VKS23" s="7"/>
      <c r="VKT23" s="7"/>
      <c r="VKU23" s="7"/>
      <c r="VKV23" s="7"/>
      <c r="VKW23" s="7"/>
      <c r="VKX23" s="7"/>
      <c r="VKY23" s="7"/>
      <c r="VKZ23" s="7"/>
      <c r="VLA23" s="7"/>
      <c r="VLB23" s="7"/>
      <c r="VLC23" s="7"/>
      <c r="VLD23" s="7"/>
      <c r="VLE23" s="7"/>
      <c r="VLF23" s="7"/>
      <c r="VLG23" s="7"/>
      <c r="VLH23" s="7"/>
      <c r="VLI23" s="7"/>
      <c r="VLJ23" s="7"/>
      <c r="VLK23" s="7"/>
      <c r="VLL23" s="7"/>
      <c r="VLM23" s="7"/>
      <c r="VLN23" s="7"/>
      <c r="VLO23" s="7"/>
      <c r="VLP23" s="7"/>
      <c r="VLQ23" s="7"/>
      <c r="VLR23" s="7"/>
      <c r="VLS23" s="7"/>
      <c r="VLT23" s="7"/>
      <c r="VLU23" s="7"/>
      <c r="VLV23" s="7"/>
      <c r="VLW23" s="7"/>
      <c r="VLX23" s="7"/>
      <c r="VLY23" s="7"/>
      <c r="VLZ23" s="7"/>
      <c r="VMA23" s="7"/>
      <c r="VMB23" s="7"/>
      <c r="VMC23" s="7"/>
      <c r="VMD23" s="7"/>
      <c r="VME23" s="7"/>
      <c r="VMF23" s="7"/>
      <c r="VMG23" s="7"/>
      <c r="VMH23" s="7"/>
      <c r="VMI23" s="7"/>
      <c r="VMJ23" s="7"/>
      <c r="VMK23" s="7"/>
      <c r="VML23" s="7"/>
      <c r="VMM23" s="7"/>
      <c r="VMN23" s="7"/>
      <c r="VMO23" s="7"/>
      <c r="VMP23" s="7"/>
      <c r="VMQ23" s="7"/>
      <c r="VMR23" s="7"/>
      <c r="VMS23" s="7"/>
      <c r="VMT23" s="7"/>
      <c r="VMU23" s="7"/>
      <c r="VMV23" s="7"/>
      <c r="VMW23" s="7"/>
      <c r="VMX23" s="7"/>
      <c r="VMY23" s="7"/>
      <c r="VMZ23" s="7"/>
      <c r="VNA23" s="7"/>
      <c r="VNB23" s="7"/>
      <c r="VNC23" s="7"/>
      <c r="VND23" s="7"/>
      <c r="VNE23" s="7"/>
      <c r="VNF23" s="7"/>
      <c r="VNG23" s="7"/>
      <c r="VNH23" s="7"/>
      <c r="VNI23" s="7"/>
      <c r="VNJ23" s="7"/>
      <c r="VNK23" s="7"/>
      <c r="VNL23" s="7"/>
      <c r="VNM23" s="7"/>
      <c r="VNN23" s="7"/>
      <c r="VNO23" s="7"/>
      <c r="VNP23" s="7"/>
      <c r="VNQ23" s="7"/>
      <c r="VNR23" s="7"/>
      <c r="VNS23" s="7"/>
      <c r="VNT23" s="7"/>
      <c r="VNU23" s="7"/>
      <c r="VNV23" s="7"/>
      <c r="VNW23" s="7"/>
      <c r="VNX23" s="7"/>
      <c r="VNY23" s="7"/>
      <c r="VNZ23" s="7"/>
      <c r="VOA23" s="7"/>
      <c r="VOB23" s="7"/>
      <c r="VOC23" s="7"/>
      <c r="VOD23" s="7"/>
      <c r="VOE23" s="7"/>
      <c r="VOF23" s="7"/>
      <c r="VOG23" s="7"/>
      <c r="VOH23" s="7"/>
      <c r="VOI23" s="7"/>
      <c r="VOJ23" s="7"/>
      <c r="VOK23" s="7"/>
      <c r="VOL23" s="7"/>
      <c r="VOM23" s="7"/>
      <c r="VON23" s="7"/>
      <c r="VOO23" s="7"/>
      <c r="VOP23" s="7"/>
      <c r="VOQ23" s="7"/>
      <c r="VOR23" s="7"/>
      <c r="VOS23" s="7"/>
      <c r="VOT23" s="7"/>
      <c r="VOU23" s="7"/>
      <c r="VOV23" s="7"/>
      <c r="VOW23" s="7"/>
      <c r="VOX23" s="7"/>
      <c r="VOY23" s="7"/>
      <c r="VOZ23" s="7"/>
      <c r="VPA23" s="7"/>
      <c r="VPB23" s="7"/>
      <c r="VPC23" s="7"/>
      <c r="VPD23" s="7"/>
      <c r="VPE23" s="7"/>
      <c r="VPF23" s="7"/>
      <c r="VPG23" s="7"/>
      <c r="VPH23" s="7"/>
      <c r="VPI23" s="7"/>
      <c r="VPJ23" s="7"/>
      <c r="VPK23" s="7"/>
      <c r="VPL23" s="7"/>
      <c r="VPM23" s="7"/>
      <c r="VPN23" s="7"/>
      <c r="VPO23" s="7"/>
      <c r="VPP23" s="7"/>
      <c r="VPQ23" s="7"/>
      <c r="VPR23" s="7"/>
      <c r="VPS23" s="7"/>
      <c r="VPT23" s="7"/>
      <c r="VPU23" s="7"/>
      <c r="VPV23" s="7"/>
      <c r="VPW23" s="7"/>
      <c r="VPX23" s="7"/>
      <c r="VPY23" s="7"/>
      <c r="VPZ23" s="7"/>
      <c r="VQA23" s="7"/>
      <c r="VQB23" s="7"/>
      <c r="VQC23" s="7"/>
      <c r="VQD23" s="7"/>
      <c r="VQE23" s="7"/>
      <c r="VQF23" s="7"/>
      <c r="VQG23" s="7"/>
      <c r="VQH23" s="7"/>
      <c r="VQI23" s="7"/>
      <c r="VQJ23" s="7"/>
      <c r="VQK23" s="7"/>
      <c r="VQL23" s="7"/>
      <c r="VQM23" s="7"/>
      <c r="VQN23" s="7"/>
      <c r="VQO23" s="7"/>
      <c r="VQP23" s="7"/>
      <c r="VQQ23" s="7"/>
      <c r="VQR23" s="7"/>
      <c r="VQS23" s="7"/>
      <c r="VQT23" s="7"/>
      <c r="VQU23" s="7"/>
      <c r="VQV23" s="7"/>
      <c r="VQW23" s="7"/>
      <c r="VQX23" s="7"/>
      <c r="VQY23" s="7"/>
      <c r="VQZ23" s="7"/>
      <c r="VRA23" s="7"/>
      <c r="VRB23" s="7"/>
      <c r="VRC23" s="7"/>
      <c r="VRD23" s="7"/>
      <c r="VRE23" s="7"/>
      <c r="VRF23" s="7"/>
      <c r="VRG23" s="7"/>
      <c r="VRH23" s="7"/>
      <c r="VRI23" s="7"/>
      <c r="VRJ23" s="7"/>
      <c r="VRK23" s="7"/>
      <c r="VRL23" s="7"/>
      <c r="VRM23" s="7"/>
      <c r="VRN23" s="7"/>
      <c r="VRO23" s="7"/>
      <c r="VRP23" s="7"/>
      <c r="VRQ23" s="7"/>
      <c r="VRR23" s="7"/>
      <c r="VRS23" s="7"/>
      <c r="VRT23" s="7"/>
      <c r="VRU23" s="7"/>
      <c r="VRV23" s="7"/>
      <c r="VRW23" s="7"/>
      <c r="VRX23" s="7"/>
      <c r="VRY23" s="7"/>
      <c r="VRZ23" s="7"/>
      <c r="VSA23" s="7"/>
      <c r="VSB23" s="7"/>
      <c r="VSC23" s="7"/>
      <c r="VSD23" s="7"/>
      <c r="VSE23" s="7"/>
      <c r="VSF23" s="7"/>
      <c r="VSG23" s="7"/>
      <c r="VSH23" s="7"/>
      <c r="VSI23" s="7"/>
      <c r="VSJ23" s="7"/>
      <c r="VSK23" s="7"/>
      <c r="VSL23" s="7"/>
      <c r="VSM23" s="7"/>
      <c r="VSN23" s="7"/>
      <c r="VSO23" s="7"/>
      <c r="VSP23" s="7"/>
      <c r="VSQ23" s="7"/>
      <c r="VSR23" s="7"/>
      <c r="VSS23" s="7"/>
      <c r="VST23" s="7"/>
      <c r="VSU23" s="7"/>
      <c r="VSV23" s="7"/>
      <c r="VSW23" s="7"/>
      <c r="VSX23" s="7"/>
      <c r="VSY23" s="7"/>
      <c r="VSZ23" s="7"/>
      <c r="VTA23" s="7"/>
      <c r="VTB23" s="7"/>
      <c r="VTC23" s="7"/>
      <c r="VTD23" s="7"/>
      <c r="VTE23" s="7"/>
      <c r="VTF23" s="7"/>
      <c r="VTG23" s="7"/>
      <c r="VTH23" s="7"/>
      <c r="VTI23" s="7"/>
      <c r="VTJ23" s="7"/>
      <c r="VTK23" s="7"/>
      <c r="VTL23" s="7"/>
      <c r="VTM23" s="7"/>
      <c r="VTN23" s="7"/>
      <c r="VTO23" s="7"/>
      <c r="VTP23" s="7"/>
      <c r="VTQ23" s="7"/>
      <c r="VTR23" s="7"/>
      <c r="VTS23" s="7"/>
      <c r="VTT23" s="7"/>
      <c r="VTU23" s="7"/>
      <c r="VTV23" s="7"/>
      <c r="VTW23" s="7"/>
      <c r="VTX23" s="7"/>
      <c r="VTY23" s="7"/>
      <c r="VTZ23" s="7"/>
      <c r="VUA23" s="7"/>
      <c r="VUB23" s="7"/>
      <c r="VUC23" s="7"/>
      <c r="VUD23" s="7"/>
      <c r="VUE23" s="7"/>
      <c r="VUF23" s="7"/>
      <c r="VUG23" s="7"/>
      <c r="VUH23" s="7"/>
      <c r="VUI23" s="7"/>
      <c r="VUJ23" s="7"/>
      <c r="VUK23" s="7"/>
      <c r="VUL23" s="7"/>
      <c r="VUM23" s="7"/>
      <c r="VUN23" s="7"/>
      <c r="VUO23" s="7"/>
      <c r="VUP23" s="7"/>
      <c r="VUQ23" s="7"/>
      <c r="VUR23" s="7"/>
      <c r="VUS23" s="7"/>
      <c r="VUT23" s="7"/>
      <c r="VUU23" s="7"/>
      <c r="VUV23" s="7"/>
      <c r="VUW23" s="7"/>
      <c r="VUX23" s="7"/>
      <c r="VUY23" s="7"/>
      <c r="VUZ23" s="7"/>
      <c r="VVA23" s="7"/>
      <c r="VVB23" s="7"/>
      <c r="VVC23" s="7"/>
      <c r="VVD23" s="7"/>
      <c r="VVE23" s="7"/>
      <c r="VVF23" s="7"/>
      <c r="VVG23" s="7"/>
      <c r="VVH23" s="7"/>
      <c r="VVI23" s="7"/>
      <c r="VVJ23" s="7"/>
      <c r="VVK23" s="7"/>
      <c r="VVL23" s="7"/>
      <c r="VVM23" s="7"/>
      <c r="VVN23" s="7"/>
      <c r="VVO23" s="7"/>
      <c r="VVP23" s="7"/>
      <c r="VVQ23" s="7"/>
      <c r="VVR23" s="7"/>
      <c r="VVS23" s="7"/>
      <c r="VVT23" s="7"/>
      <c r="VVU23" s="7"/>
      <c r="VVV23" s="7"/>
      <c r="VVW23" s="7"/>
      <c r="VVX23" s="7"/>
      <c r="VVY23" s="7"/>
      <c r="VVZ23" s="7"/>
      <c r="VWA23" s="7"/>
      <c r="VWB23" s="7"/>
      <c r="VWC23" s="7"/>
      <c r="VWD23" s="7"/>
      <c r="VWE23" s="7"/>
      <c r="VWF23" s="7"/>
      <c r="VWG23" s="7"/>
      <c r="VWH23" s="7"/>
      <c r="VWI23" s="7"/>
      <c r="VWJ23" s="7"/>
      <c r="VWK23" s="7"/>
      <c r="VWL23" s="7"/>
      <c r="VWM23" s="7"/>
      <c r="VWN23" s="7"/>
      <c r="VWO23" s="7"/>
      <c r="VWP23" s="7"/>
      <c r="VWQ23" s="7"/>
      <c r="VWR23" s="7"/>
      <c r="VWS23" s="7"/>
      <c r="VWT23" s="7"/>
      <c r="VWU23" s="7"/>
      <c r="VWV23" s="7"/>
      <c r="VWW23" s="7"/>
      <c r="VWX23" s="7"/>
      <c r="VWY23" s="7"/>
      <c r="VWZ23" s="7"/>
      <c r="VXA23" s="7"/>
      <c r="VXB23" s="7"/>
      <c r="VXC23" s="7"/>
      <c r="VXD23" s="7"/>
      <c r="VXE23" s="7"/>
      <c r="VXF23" s="7"/>
      <c r="VXG23" s="7"/>
      <c r="VXH23" s="7"/>
      <c r="VXI23" s="7"/>
      <c r="VXJ23" s="7"/>
      <c r="VXK23" s="7"/>
      <c r="VXL23" s="7"/>
      <c r="VXM23" s="7"/>
      <c r="VXN23" s="7"/>
      <c r="VXO23" s="7"/>
      <c r="VXP23" s="7"/>
      <c r="VXQ23" s="7"/>
      <c r="VXR23" s="7"/>
      <c r="VXS23" s="7"/>
      <c r="VXT23" s="7"/>
      <c r="VXU23" s="7"/>
      <c r="VXV23" s="7"/>
      <c r="VXW23" s="7"/>
      <c r="VXX23" s="7"/>
      <c r="VXY23" s="7"/>
      <c r="VXZ23" s="7"/>
      <c r="VYA23" s="7"/>
      <c r="VYB23" s="7"/>
      <c r="VYC23" s="7"/>
      <c r="VYD23" s="7"/>
      <c r="VYE23" s="7"/>
      <c r="VYF23" s="7"/>
      <c r="VYG23" s="7"/>
      <c r="VYH23" s="7"/>
      <c r="VYI23" s="7"/>
      <c r="VYJ23" s="7"/>
      <c r="VYK23" s="7"/>
      <c r="VYL23" s="7"/>
      <c r="VYM23" s="7"/>
      <c r="VYN23" s="7"/>
      <c r="VYO23" s="7"/>
      <c r="VYP23" s="7"/>
      <c r="VYQ23" s="7"/>
      <c r="VYR23" s="7"/>
      <c r="VYS23" s="7"/>
      <c r="VYT23" s="7"/>
      <c r="VYU23" s="7"/>
      <c r="VYV23" s="7"/>
      <c r="VYW23" s="7"/>
      <c r="VYX23" s="7"/>
      <c r="VYY23" s="7"/>
      <c r="VYZ23" s="7"/>
      <c r="VZA23" s="7"/>
      <c r="VZB23" s="7"/>
      <c r="VZC23" s="7"/>
      <c r="VZD23" s="7"/>
      <c r="VZE23" s="7"/>
      <c r="VZF23" s="7"/>
      <c r="VZG23" s="7"/>
      <c r="VZH23" s="7"/>
      <c r="VZI23" s="7"/>
      <c r="VZJ23" s="7"/>
      <c r="VZK23" s="7"/>
      <c r="VZL23" s="7"/>
      <c r="VZM23" s="7"/>
      <c r="VZN23" s="7"/>
      <c r="VZO23" s="7"/>
      <c r="VZP23" s="7"/>
      <c r="VZQ23" s="7"/>
      <c r="VZR23" s="7"/>
      <c r="VZS23" s="7"/>
      <c r="VZT23" s="7"/>
      <c r="VZU23" s="7"/>
      <c r="VZV23" s="7"/>
      <c r="VZW23" s="7"/>
      <c r="VZX23" s="7"/>
      <c r="VZY23" s="7"/>
      <c r="VZZ23" s="7"/>
      <c r="WAA23" s="7"/>
      <c r="WAB23" s="7"/>
      <c r="WAC23" s="7"/>
      <c r="WAD23" s="7"/>
      <c r="WAE23" s="7"/>
      <c r="WAF23" s="7"/>
      <c r="WAG23" s="7"/>
      <c r="WAH23" s="7"/>
      <c r="WAI23" s="7"/>
      <c r="WAJ23" s="7"/>
      <c r="WAK23" s="7"/>
      <c r="WAL23" s="7"/>
      <c r="WAM23" s="7"/>
      <c r="WAN23" s="7"/>
      <c r="WAO23" s="7"/>
      <c r="WAP23" s="7"/>
      <c r="WAQ23" s="7"/>
      <c r="WAR23" s="7"/>
      <c r="WAS23" s="7"/>
      <c r="WAT23" s="7"/>
      <c r="WAU23" s="7"/>
      <c r="WAV23" s="7"/>
      <c r="WAW23" s="7"/>
      <c r="WAX23" s="7"/>
      <c r="WAY23" s="7"/>
      <c r="WAZ23" s="7"/>
      <c r="WBA23" s="7"/>
      <c r="WBB23" s="7"/>
      <c r="WBC23" s="7"/>
      <c r="WBD23" s="7"/>
      <c r="WBE23" s="7"/>
      <c r="WBF23" s="7"/>
      <c r="WBG23" s="7"/>
      <c r="WBH23" s="7"/>
      <c r="WBI23" s="7"/>
      <c r="WBJ23" s="7"/>
      <c r="WBK23" s="7"/>
      <c r="WBL23" s="7"/>
      <c r="WBM23" s="7"/>
      <c r="WBN23" s="7"/>
      <c r="WBO23" s="7"/>
      <c r="WBP23" s="7"/>
      <c r="WBQ23" s="7"/>
      <c r="WBR23" s="7"/>
      <c r="WBS23" s="7"/>
      <c r="WBT23" s="7"/>
      <c r="WBU23" s="7"/>
      <c r="WBV23" s="7"/>
      <c r="WBW23" s="7"/>
      <c r="WBX23" s="7"/>
      <c r="WBY23" s="7"/>
      <c r="WBZ23" s="7"/>
      <c r="WCA23" s="7"/>
      <c r="WCB23" s="7"/>
      <c r="WCC23" s="7"/>
      <c r="WCD23" s="7"/>
      <c r="WCE23" s="7"/>
      <c r="WCF23" s="7"/>
      <c r="WCG23" s="7"/>
      <c r="WCH23" s="7"/>
      <c r="WCI23" s="7"/>
      <c r="WCJ23" s="7"/>
      <c r="WCK23" s="7"/>
      <c r="WCL23" s="7"/>
      <c r="WCM23" s="7"/>
      <c r="WCN23" s="7"/>
      <c r="WCO23" s="7"/>
      <c r="WCP23" s="7"/>
      <c r="WCQ23" s="7"/>
      <c r="WCR23" s="7"/>
      <c r="WCS23" s="7"/>
      <c r="WCT23" s="7"/>
      <c r="WCU23" s="7"/>
      <c r="WCV23" s="7"/>
      <c r="WCW23" s="7"/>
      <c r="WCX23" s="7"/>
      <c r="WCY23" s="7"/>
      <c r="WCZ23" s="7"/>
      <c r="WDA23" s="7"/>
      <c r="WDB23" s="7"/>
      <c r="WDC23" s="7"/>
      <c r="WDD23" s="7"/>
      <c r="WDE23" s="7"/>
      <c r="WDF23" s="7"/>
      <c r="WDG23" s="7"/>
      <c r="WDH23" s="7"/>
      <c r="WDI23" s="7"/>
      <c r="WDJ23" s="7"/>
      <c r="WDK23" s="7"/>
      <c r="WDL23" s="7"/>
      <c r="WDM23" s="7"/>
      <c r="WDN23" s="7"/>
      <c r="WDO23" s="7"/>
      <c r="WDP23" s="7"/>
      <c r="WDQ23" s="7"/>
      <c r="WDR23" s="7"/>
      <c r="WDS23" s="7"/>
      <c r="WDT23" s="7"/>
      <c r="WDU23" s="7"/>
      <c r="WDV23" s="7"/>
      <c r="WDW23" s="7"/>
      <c r="WDX23" s="7"/>
      <c r="WDY23" s="7"/>
      <c r="WDZ23" s="7"/>
      <c r="WEA23" s="7"/>
      <c r="WEB23" s="7"/>
      <c r="WEC23" s="7"/>
      <c r="WED23" s="7"/>
      <c r="WEE23" s="7"/>
      <c r="WEF23" s="7"/>
      <c r="WEG23" s="7"/>
      <c r="WEH23" s="7"/>
      <c r="WEI23" s="7"/>
      <c r="WEJ23" s="7"/>
      <c r="WEK23" s="7"/>
      <c r="WEL23" s="7"/>
      <c r="WEM23" s="7"/>
      <c r="WEN23" s="7"/>
      <c r="WEO23" s="7"/>
      <c r="WEP23" s="7"/>
      <c r="WEQ23" s="7"/>
      <c r="WER23" s="7"/>
      <c r="WES23" s="7"/>
      <c r="WET23" s="7"/>
      <c r="WEU23" s="7"/>
      <c r="WEV23" s="7"/>
      <c r="WEW23" s="7"/>
      <c r="WEX23" s="7"/>
      <c r="WEY23" s="7"/>
      <c r="WEZ23" s="7"/>
      <c r="WFA23" s="7"/>
      <c r="WFB23" s="7"/>
      <c r="WFC23" s="7"/>
      <c r="WFD23" s="7"/>
      <c r="WFE23" s="7"/>
      <c r="WFF23" s="7"/>
      <c r="WFG23" s="7"/>
      <c r="WFH23" s="7"/>
      <c r="WFI23" s="7"/>
      <c r="WFJ23" s="7"/>
      <c r="WFK23" s="7"/>
      <c r="WFL23" s="7"/>
      <c r="WFM23" s="7"/>
      <c r="WFN23" s="7"/>
      <c r="WFO23" s="7"/>
      <c r="WFP23" s="7"/>
      <c r="WFQ23" s="7"/>
      <c r="WFR23" s="7"/>
      <c r="WFS23" s="7"/>
      <c r="WFT23" s="7"/>
      <c r="WFU23" s="7"/>
      <c r="WFV23" s="7"/>
      <c r="WFW23" s="7"/>
      <c r="WFX23" s="7"/>
      <c r="WFY23" s="7"/>
      <c r="WFZ23" s="7"/>
      <c r="WGA23" s="7"/>
      <c r="WGB23" s="7"/>
      <c r="WGC23" s="7"/>
      <c r="WGD23" s="7"/>
      <c r="WGE23" s="7"/>
      <c r="WGF23" s="7"/>
      <c r="WGG23" s="7"/>
      <c r="WGH23" s="7"/>
      <c r="WGI23" s="7"/>
      <c r="WGJ23" s="7"/>
      <c r="WGK23" s="7"/>
      <c r="WGL23" s="7"/>
      <c r="WGM23" s="7"/>
      <c r="WGN23" s="7"/>
      <c r="WGO23" s="7"/>
      <c r="WGP23" s="7"/>
      <c r="WGQ23" s="7"/>
      <c r="WGR23" s="7"/>
      <c r="WGS23" s="7"/>
      <c r="WGT23" s="7"/>
      <c r="WGU23" s="7"/>
      <c r="WGV23" s="7"/>
      <c r="WGW23" s="7"/>
      <c r="WGX23" s="7"/>
      <c r="WGY23" s="7"/>
      <c r="WGZ23" s="7"/>
      <c r="WHA23" s="7"/>
      <c r="WHB23" s="7"/>
      <c r="WHC23" s="7"/>
      <c r="WHD23" s="7"/>
      <c r="WHE23" s="7"/>
      <c r="WHF23" s="7"/>
      <c r="WHG23" s="7"/>
      <c r="WHH23" s="7"/>
      <c r="WHI23" s="7"/>
      <c r="WHJ23" s="7"/>
      <c r="WHK23" s="7"/>
      <c r="WHL23" s="7"/>
      <c r="WHM23" s="7"/>
      <c r="WHN23" s="7"/>
      <c r="WHO23" s="7"/>
      <c r="WHP23" s="7"/>
      <c r="WHQ23" s="7"/>
      <c r="WHR23" s="7"/>
      <c r="WHS23" s="7"/>
      <c r="WHT23" s="7"/>
      <c r="WHU23" s="7"/>
      <c r="WHV23" s="7"/>
      <c r="WHW23" s="7"/>
      <c r="WHX23" s="7"/>
      <c r="WHY23" s="7"/>
      <c r="WHZ23" s="7"/>
      <c r="WIA23" s="7"/>
      <c r="WIB23" s="7"/>
      <c r="WIC23" s="7"/>
      <c r="WID23" s="7"/>
      <c r="WIE23" s="7"/>
      <c r="WIF23" s="7"/>
      <c r="WIG23" s="7"/>
      <c r="WIH23" s="7"/>
      <c r="WII23" s="7"/>
      <c r="WIJ23" s="7"/>
      <c r="WIK23" s="7"/>
      <c r="WIL23" s="7"/>
      <c r="WIM23" s="7"/>
      <c r="WIN23" s="7"/>
      <c r="WIO23" s="7"/>
      <c r="WIP23" s="7"/>
      <c r="WIQ23" s="7"/>
      <c r="WIR23" s="7"/>
      <c r="WIS23" s="7"/>
      <c r="WIT23" s="7"/>
      <c r="WIU23" s="7"/>
      <c r="WIV23" s="7"/>
      <c r="WIW23" s="7"/>
      <c r="WIX23" s="7"/>
      <c r="WIY23" s="7"/>
      <c r="WIZ23" s="7"/>
      <c r="WJA23" s="7"/>
      <c r="WJB23" s="7"/>
      <c r="WJC23" s="7"/>
      <c r="WJD23" s="7"/>
      <c r="WJE23" s="7"/>
      <c r="WJF23" s="7"/>
      <c r="WJG23" s="7"/>
      <c r="WJH23" s="7"/>
      <c r="WJI23" s="7"/>
      <c r="WJJ23" s="7"/>
      <c r="WJK23" s="7"/>
      <c r="WJL23" s="7"/>
      <c r="WJM23" s="7"/>
      <c r="WJN23" s="7"/>
      <c r="WJO23" s="7"/>
      <c r="WJP23" s="7"/>
      <c r="WJQ23" s="7"/>
      <c r="WJR23" s="7"/>
      <c r="WJS23" s="7"/>
      <c r="WJT23" s="7"/>
      <c r="WJU23" s="7"/>
      <c r="WJV23" s="7"/>
      <c r="WJW23" s="7"/>
      <c r="WJX23" s="7"/>
      <c r="WJY23" s="7"/>
      <c r="WJZ23" s="7"/>
      <c r="WKA23" s="7"/>
      <c r="WKB23" s="7"/>
      <c r="WKC23" s="7"/>
      <c r="WKD23" s="7"/>
      <c r="WKE23" s="7"/>
      <c r="WKF23" s="7"/>
      <c r="WKG23" s="7"/>
      <c r="WKH23" s="7"/>
      <c r="WKI23" s="7"/>
      <c r="WKJ23" s="7"/>
      <c r="WKK23" s="7"/>
      <c r="WKL23" s="7"/>
      <c r="WKM23" s="7"/>
      <c r="WKN23" s="7"/>
      <c r="WKO23" s="7"/>
      <c r="WKP23" s="7"/>
      <c r="WKQ23" s="7"/>
      <c r="WKR23" s="7"/>
      <c r="WKS23" s="7"/>
      <c r="WKT23" s="7"/>
      <c r="WKU23" s="7"/>
      <c r="WKV23" s="7"/>
      <c r="WKW23" s="7"/>
      <c r="WKX23" s="7"/>
      <c r="WKY23" s="7"/>
      <c r="WKZ23" s="7"/>
      <c r="WLA23" s="7"/>
      <c r="WLB23" s="7"/>
      <c r="WLC23" s="7"/>
      <c r="WLD23" s="7"/>
      <c r="WLE23" s="7"/>
      <c r="WLF23" s="7"/>
      <c r="WLG23" s="7"/>
      <c r="WLH23" s="7"/>
      <c r="WLI23" s="7"/>
      <c r="WLJ23" s="7"/>
      <c r="WLK23" s="7"/>
      <c r="WLL23" s="7"/>
      <c r="WLM23" s="7"/>
      <c r="WLN23" s="7"/>
      <c r="WLO23" s="7"/>
      <c r="WLP23" s="7"/>
      <c r="WLQ23" s="7"/>
      <c r="WLR23" s="7"/>
      <c r="WLS23" s="7"/>
      <c r="WLT23" s="7"/>
      <c r="WLU23" s="7"/>
      <c r="WLV23" s="7"/>
      <c r="WLW23" s="7"/>
      <c r="WLX23" s="7"/>
      <c r="WLY23" s="7"/>
      <c r="WLZ23" s="7"/>
      <c r="WMA23" s="7"/>
      <c r="WMB23" s="7"/>
      <c r="WMC23" s="7"/>
      <c r="WMD23" s="7"/>
      <c r="WME23" s="7"/>
      <c r="WMF23" s="7"/>
      <c r="WMG23" s="7"/>
      <c r="WMH23" s="7"/>
      <c r="WMI23" s="7"/>
      <c r="WMJ23" s="7"/>
      <c r="WMK23" s="7"/>
      <c r="WML23" s="7"/>
      <c r="WMM23" s="7"/>
      <c r="WMN23" s="7"/>
      <c r="WMO23" s="7"/>
      <c r="WMP23" s="7"/>
      <c r="WMQ23" s="7"/>
      <c r="WMR23" s="7"/>
      <c r="WMS23" s="7"/>
      <c r="WMT23" s="7"/>
      <c r="WMU23" s="7"/>
      <c r="WMV23" s="7"/>
      <c r="WMW23" s="7"/>
      <c r="WMX23" s="7"/>
      <c r="WMY23" s="7"/>
      <c r="WMZ23" s="7"/>
      <c r="WNA23" s="7"/>
      <c r="WNB23" s="7"/>
      <c r="WNC23" s="7"/>
      <c r="WND23" s="7"/>
      <c r="WNE23" s="7"/>
      <c r="WNF23" s="7"/>
      <c r="WNG23" s="7"/>
      <c r="WNH23" s="7"/>
      <c r="WNI23" s="7"/>
      <c r="WNJ23" s="7"/>
      <c r="WNK23" s="7"/>
      <c r="WNL23" s="7"/>
      <c r="WNM23" s="7"/>
      <c r="WNN23" s="7"/>
      <c r="WNO23" s="7"/>
      <c r="WNP23" s="7"/>
      <c r="WNQ23" s="7"/>
      <c r="WNR23" s="7"/>
      <c r="WNS23" s="7"/>
      <c r="WNT23" s="7"/>
      <c r="WNU23" s="7"/>
      <c r="WNV23" s="7"/>
      <c r="WNW23" s="7"/>
      <c r="WNX23" s="7"/>
      <c r="WNY23" s="7"/>
      <c r="WNZ23" s="7"/>
      <c r="WOA23" s="7"/>
      <c r="WOB23" s="7"/>
      <c r="WOC23" s="7"/>
      <c r="WOD23" s="7"/>
      <c r="WOE23" s="7"/>
      <c r="WOF23" s="7"/>
      <c r="WOG23" s="7"/>
      <c r="WOH23" s="7"/>
      <c r="WOI23" s="7"/>
      <c r="WOJ23" s="7"/>
      <c r="WOK23" s="7"/>
      <c r="WOL23" s="7"/>
      <c r="WOM23" s="7"/>
      <c r="WON23" s="7"/>
      <c r="WOO23" s="7"/>
      <c r="WOP23" s="7"/>
      <c r="WOQ23" s="7"/>
      <c r="WOR23" s="7"/>
      <c r="WOS23" s="7"/>
      <c r="WOT23" s="7"/>
      <c r="WOU23" s="7"/>
      <c r="WOV23" s="7"/>
      <c r="WOW23" s="7"/>
      <c r="WOX23" s="7"/>
      <c r="WOY23" s="7"/>
      <c r="WOZ23" s="7"/>
      <c r="WPA23" s="7"/>
      <c r="WPB23" s="7"/>
      <c r="WPC23" s="7"/>
      <c r="WPD23" s="7"/>
      <c r="WPE23" s="7"/>
      <c r="WPF23" s="7"/>
      <c r="WPG23" s="7"/>
      <c r="WPH23" s="7"/>
      <c r="WPI23" s="7"/>
      <c r="WPJ23" s="7"/>
      <c r="WPK23" s="7"/>
      <c r="WPL23" s="7"/>
      <c r="WPM23" s="7"/>
      <c r="WPN23" s="7"/>
      <c r="WPO23" s="7"/>
      <c r="WPP23" s="7"/>
      <c r="WPQ23" s="7"/>
      <c r="WPR23" s="7"/>
      <c r="WPS23" s="7"/>
      <c r="WPT23" s="7"/>
      <c r="WPU23" s="7"/>
      <c r="WPV23" s="7"/>
      <c r="WPW23" s="7"/>
      <c r="WPX23" s="7"/>
      <c r="WPY23" s="7"/>
      <c r="WPZ23" s="7"/>
      <c r="WQA23" s="7"/>
      <c r="WQB23" s="7"/>
      <c r="WQC23" s="7"/>
      <c r="WQD23" s="7"/>
      <c r="WQE23" s="7"/>
      <c r="WQF23" s="7"/>
      <c r="WQG23" s="7"/>
      <c r="WQH23" s="7"/>
      <c r="WQI23" s="7"/>
      <c r="WQJ23" s="7"/>
      <c r="WQK23" s="7"/>
      <c r="WQL23" s="7"/>
      <c r="WQM23" s="7"/>
      <c r="WQN23" s="7"/>
      <c r="WQO23" s="7"/>
      <c r="WQP23" s="7"/>
      <c r="WQQ23" s="7"/>
      <c r="WQR23" s="7"/>
      <c r="WQS23" s="7"/>
      <c r="WQT23" s="7"/>
      <c r="WQU23" s="7"/>
      <c r="WQV23" s="7"/>
      <c r="WQW23" s="7"/>
      <c r="WQX23" s="7"/>
      <c r="WQY23" s="7"/>
      <c r="WQZ23" s="7"/>
      <c r="WRA23" s="7"/>
      <c r="WRB23" s="7"/>
      <c r="WRC23" s="7"/>
      <c r="WRD23" s="7"/>
      <c r="WRE23" s="7"/>
      <c r="WRF23" s="7"/>
      <c r="WRG23" s="7"/>
      <c r="WRH23" s="7"/>
      <c r="WRI23" s="7"/>
      <c r="WRJ23" s="7"/>
      <c r="WRK23" s="7"/>
      <c r="WRL23" s="7"/>
      <c r="WRM23" s="7"/>
      <c r="WRN23" s="7"/>
      <c r="WRO23" s="7"/>
      <c r="WRP23" s="7"/>
      <c r="WRQ23" s="7"/>
      <c r="WRR23" s="7"/>
      <c r="WRS23" s="7"/>
      <c r="WRT23" s="7"/>
      <c r="WRU23" s="7"/>
      <c r="WRV23" s="7"/>
      <c r="WRW23" s="7"/>
      <c r="WRX23" s="7"/>
      <c r="WRY23" s="7"/>
      <c r="WRZ23" s="7"/>
      <c r="WSA23" s="7"/>
      <c r="WSB23" s="7"/>
      <c r="WSC23" s="7"/>
      <c r="WSD23" s="7"/>
      <c r="WSE23" s="7"/>
      <c r="WSF23" s="7"/>
      <c r="WSG23" s="7"/>
      <c r="WSH23" s="7"/>
      <c r="WSI23" s="7"/>
      <c r="WSJ23" s="7"/>
      <c r="WSK23" s="7"/>
      <c r="WSL23" s="7"/>
      <c r="WSM23" s="7"/>
      <c r="WSN23" s="7"/>
      <c r="WSO23" s="7"/>
      <c r="WSP23" s="7"/>
      <c r="WSQ23" s="7"/>
      <c r="WSR23" s="7"/>
      <c r="WSS23" s="7"/>
      <c r="WST23" s="7"/>
      <c r="WSU23" s="7"/>
      <c r="WSV23" s="7"/>
      <c r="WSW23" s="7"/>
      <c r="WSX23" s="7"/>
      <c r="WSY23" s="7"/>
      <c r="WSZ23" s="7"/>
      <c r="WTA23" s="7"/>
      <c r="WTB23" s="7"/>
      <c r="WTC23" s="7"/>
      <c r="WTD23" s="7"/>
      <c r="WTE23" s="7"/>
      <c r="WTF23" s="7"/>
      <c r="WTG23" s="7"/>
      <c r="WTH23" s="7"/>
      <c r="WTI23" s="7"/>
      <c r="WTJ23" s="7"/>
      <c r="WTK23" s="7"/>
      <c r="WTL23" s="7"/>
      <c r="WTM23" s="7"/>
      <c r="WTN23" s="7"/>
      <c r="WTO23" s="7"/>
      <c r="WTP23" s="7"/>
      <c r="WTQ23" s="7"/>
      <c r="WTR23" s="7"/>
      <c r="WTS23" s="7"/>
      <c r="WTT23" s="7"/>
      <c r="WTU23" s="7"/>
      <c r="WTV23" s="7"/>
      <c r="WTW23" s="7"/>
      <c r="WTX23" s="7"/>
      <c r="WTY23" s="7"/>
      <c r="WTZ23" s="7"/>
      <c r="WUA23" s="7"/>
      <c r="WUB23" s="7"/>
      <c r="WUC23" s="7"/>
      <c r="WUD23" s="7"/>
      <c r="WUE23" s="7"/>
      <c r="WUF23" s="7"/>
      <c r="WUG23" s="7"/>
      <c r="WUH23" s="7"/>
      <c r="WUI23" s="7"/>
      <c r="WUJ23" s="7"/>
      <c r="WUK23" s="7"/>
      <c r="WUL23" s="7"/>
      <c r="WUM23" s="7"/>
      <c r="WUN23" s="7"/>
      <c r="WUO23" s="7"/>
      <c r="WUP23" s="7"/>
      <c r="WUQ23" s="7"/>
      <c r="WUR23" s="7"/>
      <c r="WUS23" s="7"/>
      <c r="WUT23" s="7"/>
      <c r="WUU23" s="7"/>
      <c r="WUV23" s="7"/>
      <c r="WUW23" s="7"/>
      <c r="WUX23" s="7"/>
      <c r="WUY23" s="7"/>
      <c r="WUZ23" s="7"/>
      <c r="WVA23" s="7"/>
      <c r="WVB23" s="7"/>
      <c r="WVC23" s="7"/>
      <c r="WVD23" s="7"/>
      <c r="WVE23" s="7"/>
      <c r="WVF23" s="7"/>
      <c r="WVG23" s="7"/>
      <c r="WVH23" s="7"/>
      <c r="WVI23" s="7"/>
      <c r="WVJ23" s="7"/>
      <c r="WVK23" s="7"/>
      <c r="WVL23" s="7"/>
      <c r="WVM23" s="7"/>
      <c r="WVN23" s="7"/>
      <c r="WVO23" s="7"/>
      <c r="WVP23" s="7"/>
      <c r="WVQ23" s="7"/>
      <c r="WVR23" s="7"/>
      <c r="WVS23" s="7"/>
      <c r="WVT23" s="7"/>
      <c r="WVU23" s="7"/>
      <c r="WVV23" s="7"/>
      <c r="WVW23" s="7"/>
      <c r="WVX23" s="7"/>
      <c r="WVY23" s="7"/>
      <c r="WVZ23" s="7"/>
      <c r="WWA23" s="7"/>
      <c r="WWB23" s="7"/>
      <c r="WWC23" s="7"/>
      <c r="WWD23" s="7"/>
      <c r="WWE23" s="7"/>
      <c r="WWF23" s="7"/>
      <c r="WWG23" s="7"/>
      <c r="WWH23" s="7"/>
      <c r="WWI23" s="7"/>
      <c r="WWJ23" s="7"/>
      <c r="WWK23" s="7"/>
      <c r="WWL23" s="7"/>
      <c r="WWM23" s="7"/>
      <c r="WWN23" s="7"/>
      <c r="WWO23" s="7"/>
      <c r="WWP23" s="7"/>
      <c r="WWQ23" s="7"/>
      <c r="WWR23" s="7"/>
      <c r="WWS23" s="7"/>
      <c r="WWT23" s="7"/>
      <c r="WWU23" s="7"/>
      <c r="WWV23" s="7"/>
      <c r="WWW23" s="7"/>
      <c r="WWX23" s="7"/>
      <c r="WWY23" s="7"/>
      <c r="WWZ23" s="7"/>
      <c r="WXA23" s="7"/>
      <c r="WXB23" s="7"/>
      <c r="WXC23" s="7"/>
      <c r="WXD23" s="7"/>
      <c r="WXE23" s="7"/>
      <c r="WXF23" s="7"/>
      <c r="WXG23" s="7"/>
      <c r="WXH23" s="7"/>
      <c r="WXI23" s="7"/>
      <c r="WXJ23" s="7"/>
      <c r="WXK23" s="7"/>
      <c r="WXL23" s="7"/>
      <c r="WXM23" s="7"/>
      <c r="WXN23" s="7"/>
      <c r="WXO23" s="7"/>
      <c r="WXP23" s="7"/>
      <c r="WXQ23" s="7"/>
      <c r="WXR23" s="7"/>
      <c r="WXS23" s="7"/>
      <c r="WXT23" s="7"/>
      <c r="WXU23" s="7"/>
      <c r="WXV23" s="7"/>
      <c r="WXW23" s="7"/>
      <c r="WXX23" s="7"/>
      <c r="WXY23" s="7"/>
      <c r="WXZ23" s="7"/>
      <c r="WYA23" s="7"/>
      <c r="WYB23" s="7"/>
      <c r="WYC23" s="7"/>
      <c r="WYD23" s="7"/>
      <c r="WYE23" s="7"/>
      <c r="WYF23" s="7"/>
      <c r="WYG23" s="7"/>
      <c r="WYH23" s="7"/>
      <c r="WYI23" s="7"/>
      <c r="WYJ23" s="7"/>
      <c r="WYK23" s="7"/>
      <c r="WYL23" s="7"/>
      <c r="WYM23" s="7"/>
      <c r="WYN23" s="7"/>
      <c r="WYO23" s="7"/>
      <c r="WYP23" s="7"/>
      <c r="WYQ23" s="7"/>
      <c r="WYR23" s="7"/>
      <c r="WYS23" s="7"/>
      <c r="WYT23" s="7"/>
      <c r="WYU23" s="7"/>
      <c r="WYV23" s="7"/>
      <c r="WYW23" s="7"/>
      <c r="WYX23" s="7"/>
      <c r="WYY23" s="7"/>
      <c r="WYZ23" s="7"/>
      <c r="WZA23" s="7"/>
      <c r="WZB23" s="7"/>
      <c r="WZC23" s="7"/>
      <c r="WZD23" s="7"/>
      <c r="WZE23" s="7"/>
      <c r="WZF23" s="7"/>
      <c r="WZG23" s="7"/>
      <c r="WZH23" s="7"/>
      <c r="WZI23" s="7"/>
      <c r="WZJ23" s="7"/>
      <c r="WZK23" s="7"/>
      <c r="WZL23" s="7"/>
      <c r="WZM23" s="7"/>
      <c r="WZN23" s="7"/>
      <c r="WZO23" s="7"/>
      <c r="WZP23" s="7"/>
      <c r="WZQ23" s="7"/>
      <c r="WZR23" s="7"/>
      <c r="WZS23" s="7"/>
      <c r="WZT23" s="7"/>
      <c r="WZU23" s="7"/>
      <c r="WZV23" s="7"/>
      <c r="WZW23" s="7"/>
      <c r="WZX23" s="7"/>
      <c r="WZY23" s="7"/>
      <c r="WZZ23" s="7"/>
      <c r="XAA23" s="7"/>
      <c r="XAB23" s="7"/>
      <c r="XAC23" s="7"/>
      <c r="XAD23" s="7"/>
      <c r="XAE23" s="7"/>
      <c r="XAF23" s="7"/>
      <c r="XAG23" s="7"/>
      <c r="XAH23" s="7"/>
      <c r="XAI23" s="7"/>
      <c r="XAJ23" s="7"/>
      <c r="XAK23" s="7"/>
      <c r="XAL23" s="7"/>
      <c r="XAM23" s="7"/>
      <c r="XAN23" s="7"/>
      <c r="XAO23" s="7"/>
      <c r="XAP23" s="7"/>
      <c r="XAQ23" s="7"/>
      <c r="XAR23" s="7"/>
      <c r="XAS23" s="7"/>
      <c r="XAT23" s="7"/>
      <c r="XAU23" s="7"/>
      <c r="XAV23" s="7"/>
      <c r="XAW23" s="7"/>
      <c r="XAX23" s="7"/>
      <c r="XAY23" s="7"/>
      <c r="XAZ23" s="7"/>
      <c r="XBA23" s="7"/>
      <c r="XBB23" s="7"/>
      <c r="XBC23" s="7"/>
      <c r="XBD23" s="7"/>
      <c r="XBE23" s="7"/>
      <c r="XBF23" s="7"/>
      <c r="XBG23" s="7"/>
      <c r="XBH23" s="7"/>
      <c r="XBI23" s="7"/>
      <c r="XBJ23" s="7"/>
      <c r="XBK23" s="7"/>
      <c r="XBL23" s="7"/>
      <c r="XBM23" s="7"/>
      <c r="XBN23" s="7"/>
      <c r="XBO23" s="7"/>
      <c r="XBP23" s="7"/>
      <c r="XBQ23" s="7"/>
      <c r="XBR23" s="7"/>
      <c r="XBS23" s="7"/>
      <c r="XBT23" s="7"/>
      <c r="XBU23" s="7"/>
      <c r="XBV23" s="7"/>
      <c r="XBW23" s="7"/>
      <c r="XBX23" s="7"/>
      <c r="XBY23" s="7"/>
      <c r="XBZ23" s="7"/>
      <c r="XCA23" s="7"/>
      <c r="XCB23" s="7"/>
      <c r="XCC23" s="7"/>
      <c r="XCD23" s="7"/>
      <c r="XCE23" s="7"/>
      <c r="XCF23" s="7"/>
      <c r="XCG23" s="7"/>
      <c r="XCH23" s="7"/>
      <c r="XCI23" s="7"/>
      <c r="XCJ23" s="7"/>
      <c r="XCK23" s="7"/>
      <c r="XCL23" s="7"/>
      <c r="XCM23" s="7"/>
      <c r="XCN23" s="7"/>
      <c r="XCO23" s="7"/>
      <c r="XCP23" s="7"/>
      <c r="XCQ23" s="7"/>
      <c r="XCR23" s="7"/>
      <c r="XCS23" s="7"/>
      <c r="XCT23" s="7"/>
      <c r="XCU23" s="7"/>
      <c r="XCV23" s="7"/>
      <c r="XCW23" s="7"/>
      <c r="XCX23" s="7"/>
      <c r="XCY23" s="7"/>
      <c r="XCZ23" s="7"/>
      <c r="XDA23" s="7"/>
      <c r="XDB23" s="7"/>
      <c r="XDC23" s="7"/>
      <c r="XDD23" s="7"/>
      <c r="XDE23" s="7"/>
      <c r="XDF23" s="7"/>
      <c r="XDG23" s="7"/>
      <c r="XDH23" s="7"/>
      <c r="XDI23" s="7"/>
      <c r="XDJ23" s="7"/>
      <c r="XDK23" s="7"/>
      <c r="XDL23" s="7"/>
      <c r="XDM23" s="7"/>
      <c r="XDN23" s="7"/>
      <c r="XDO23" s="7"/>
      <c r="XDP23" s="7"/>
      <c r="XDQ23" s="7"/>
      <c r="XDR23" s="7"/>
      <c r="XDS23" s="7"/>
      <c r="XDT23" s="7"/>
      <c r="XDU23" s="7"/>
      <c r="XDV23" s="7"/>
      <c r="XDW23" s="7"/>
      <c r="XDX23" s="7"/>
      <c r="XDY23" s="7"/>
      <c r="XDZ23" s="7"/>
      <c r="XEA23" s="7"/>
      <c r="XEB23" s="7"/>
      <c r="XEC23" s="7"/>
      <c r="XED23" s="7"/>
      <c r="XEE23" s="7"/>
      <c r="XEF23" s="7"/>
      <c r="XEG23" s="7"/>
      <c r="XEH23" s="7"/>
      <c r="XEI23" s="7"/>
      <c r="XEJ23" s="7"/>
      <c r="XEK23" s="7"/>
      <c r="XEL23" s="7"/>
      <c r="XEM23" s="7"/>
      <c r="XEN23" s="7"/>
      <c r="XEO23" s="7"/>
      <c r="XEP23" s="7"/>
      <c r="XEQ23" s="7"/>
      <c r="XER23" s="7"/>
      <c r="XES23" s="7"/>
      <c r="XET23" s="7"/>
      <c r="XEU23" s="7"/>
      <c r="XEV23" s="7"/>
      <c r="XEW23" s="7"/>
      <c r="XEX23" s="7"/>
      <c r="XEY23" s="7"/>
      <c r="XEZ23" s="7"/>
      <c r="XFA23" s="7"/>
      <c r="XFB23" s="7"/>
      <c r="XFC23" s="7"/>
      <c r="XFD23" s="7"/>
    </row>
    <row r="24" spans="1:16384" ht="49.5" customHeight="1">
      <c r="A24" s="113" t="s">
        <v>468</v>
      </c>
      <c r="B24" s="113" t="s">
        <v>469</v>
      </c>
      <c r="C24" s="117"/>
    </row>
    <row r="25" spans="1:16384" ht="15.6">
      <c r="A25" s="111">
        <v>1</v>
      </c>
      <c r="B25" s="6">
        <v>2</v>
      </c>
      <c r="C25" s="117"/>
    </row>
    <row r="26" spans="1:16384" ht="408.75" customHeight="1">
      <c r="A26" s="541" t="s">
        <v>470</v>
      </c>
      <c r="B26" s="112" t="s">
        <v>972</v>
      </c>
      <c r="C26" s="118"/>
    </row>
    <row r="27" spans="1:16384" ht="279" customHeight="1">
      <c r="A27" s="120" t="s">
        <v>471</v>
      </c>
      <c r="B27" s="315" t="s">
        <v>640</v>
      </c>
      <c r="C27" s="119"/>
    </row>
    <row r="28" spans="1:16384" ht="84" hidden="1" customHeight="1">
      <c r="A28" s="554" t="s">
        <v>472</v>
      </c>
      <c r="B28" s="548" t="s">
        <v>641</v>
      </c>
      <c r="C28" s="549"/>
    </row>
    <row r="29" spans="1:16384" ht="15" hidden="1" customHeight="1">
      <c r="A29" s="555"/>
      <c r="B29" s="548"/>
      <c r="C29" s="549"/>
    </row>
    <row r="30" spans="1:16384" ht="15" hidden="1" customHeight="1">
      <c r="A30" s="555"/>
      <c r="B30" s="548"/>
      <c r="C30" s="549"/>
    </row>
    <row r="31" spans="1:16384" ht="39" hidden="1" customHeight="1">
      <c r="A31" s="555"/>
      <c r="B31" s="548"/>
      <c r="C31" s="549"/>
    </row>
    <row r="32" spans="1:16384" ht="251.25" customHeight="1">
      <c r="A32" s="556"/>
      <c r="B32" s="548"/>
      <c r="C32" s="549"/>
    </row>
  </sheetData>
  <mergeCells count="12">
    <mergeCell ref="B28:B32"/>
    <mergeCell ref="C28:C32"/>
    <mergeCell ref="A11:C11"/>
    <mergeCell ref="A12:C12"/>
    <mergeCell ref="A22:C22"/>
    <mergeCell ref="A13:C13"/>
    <mergeCell ref="A14:C14"/>
    <mergeCell ref="A15:C15"/>
    <mergeCell ref="A17:C17"/>
    <mergeCell ref="A18:C18"/>
    <mergeCell ref="A20:C20"/>
    <mergeCell ref="A28:A32"/>
  </mergeCells>
  <pageMargins left="0.31496062992125984" right="0.31496062992125984" top="0.35433070866141736" bottom="0.35433070866141736"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31" zoomScaleNormal="100" workbookViewId="0">
      <selection activeCell="G27" sqref="G27"/>
    </sheetView>
  </sheetViews>
  <sheetFormatPr defaultColWidth="9.109375" defaultRowHeight="15.6"/>
  <cols>
    <col min="1" max="1" width="8.6640625" style="1" customWidth="1"/>
    <col min="2" max="2" width="36.33203125" style="1" customWidth="1"/>
    <col min="3" max="3" width="13.5546875" style="1" customWidth="1"/>
    <col min="4" max="4" width="11.33203125" style="1" customWidth="1"/>
    <col min="5" max="5" width="11.6640625" style="1" customWidth="1"/>
    <col min="6" max="6" width="18.6640625" style="202" customWidth="1"/>
    <col min="7" max="7" width="47.109375" style="1" customWidth="1"/>
    <col min="8" max="8" width="28.44140625" style="1" customWidth="1"/>
    <col min="9" max="9" width="32.109375" style="336" customWidth="1"/>
    <col min="10" max="16384" width="9.109375" style="1"/>
  </cols>
  <sheetData>
    <row r="1" spans="1:9" ht="33" customHeight="1">
      <c r="A1" s="565" t="s">
        <v>473</v>
      </c>
      <c r="B1" s="565"/>
      <c r="C1" s="565"/>
      <c r="D1" s="565"/>
      <c r="E1" s="565"/>
      <c r="F1" s="565"/>
      <c r="G1" s="565"/>
      <c r="H1" s="565"/>
      <c r="I1" s="566"/>
    </row>
    <row r="2" spans="1:9">
      <c r="A2" s="4"/>
    </row>
    <row r="3" spans="1:9" ht="55.5" customHeight="1">
      <c r="A3" s="564" t="s">
        <v>0</v>
      </c>
      <c r="B3" s="564" t="s">
        <v>22</v>
      </c>
      <c r="C3" s="564" t="s">
        <v>1</v>
      </c>
      <c r="D3" s="564" t="s">
        <v>2</v>
      </c>
      <c r="E3" s="564"/>
      <c r="F3" s="571" t="s">
        <v>462</v>
      </c>
      <c r="G3" s="564" t="s">
        <v>56</v>
      </c>
      <c r="H3" s="564" t="s">
        <v>23</v>
      </c>
      <c r="I3" s="567" t="s">
        <v>476</v>
      </c>
    </row>
    <row r="4" spans="1:9" ht="109.5" customHeight="1">
      <c r="A4" s="564"/>
      <c r="B4" s="564"/>
      <c r="C4" s="564"/>
      <c r="D4" s="113" t="s">
        <v>474</v>
      </c>
      <c r="E4" s="113" t="s">
        <v>475</v>
      </c>
      <c r="F4" s="571"/>
      <c r="G4" s="564"/>
      <c r="H4" s="564"/>
      <c r="I4" s="568"/>
    </row>
    <row r="5" spans="1:9">
      <c r="A5" s="3">
        <v>1</v>
      </c>
      <c r="B5" s="3">
        <v>2</v>
      </c>
      <c r="C5" s="3">
        <v>3</v>
      </c>
      <c r="D5" s="3">
        <v>4</v>
      </c>
      <c r="E5" s="3">
        <v>5</v>
      </c>
      <c r="F5" s="205">
        <v>6</v>
      </c>
      <c r="G5" s="2">
        <v>7</v>
      </c>
      <c r="H5" s="2">
        <v>8</v>
      </c>
      <c r="I5" s="337">
        <v>9</v>
      </c>
    </row>
    <row r="6" spans="1:9" ht="30" customHeight="1">
      <c r="A6" s="562" t="s">
        <v>4</v>
      </c>
      <c r="B6" s="563"/>
      <c r="C6" s="563"/>
      <c r="D6" s="563"/>
      <c r="E6" s="563"/>
      <c r="F6" s="563"/>
      <c r="G6" s="563"/>
      <c r="H6" s="563"/>
      <c r="I6" s="559"/>
    </row>
    <row r="7" spans="1:9" ht="98.25" customHeight="1">
      <c r="A7" s="32">
        <v>1</v>
      </c>
      <c r="B7" s="26" t="s">
        <v>403</v>
      </c>
      <c r="C7" s="29" t="s">
        <v>34</v>
      </c>
      <c r="D7" s="359">
        <v>53.68</v>
      </c>
      <c r="E7" s="533">
        <v>57.13</v>
      </c>
      <c r="F7" s="534">
        <f>E7/D7*100%</f>
        <v>1.0642697466467959</v>
      </c>
      <c r="G7" s="293" t="s">
        <v>538</v>
      </c>
      <c r="H7" s="20"/>
      <c r="I7" s="338"/>
    </row>
    <row r="8" spans="1:9" ht="57" customHeight="1">
      <c r="A8" s="32">
        <v>2</v>
      </c>
      <c r="B8" s="26" t="s">
        <v>477</v>
      </c>
      <c r="C8" s="29" t="s">
        <v>45</v>
      </c>
      <c r="D8" s="501">
        <v>3200</v>
      </c>
      <c r="E8" s="535">
        <v>3950.3</v>
      </c>
      <c r="F8" s="534">
        <f>E8/D8*100%</f>
        <v>1.23446875</v>
      </c>
      <c r="G8" s="293" t="s">
        <v>538</v>
      </c>
      <c r="H8" s="109"/>
      <c r="I8" s="338"/>
    </row>
    <row r="9" spans="1:9" ht="155.25" customHeight="1">
      <c r="A9" s="19" t="s">
        <v>335</v>
      </c>
      <c r="B9" s="27" t="s">
        <v>460</v>
      </c>
      <c r="C9" s="29" t="s">
        <v>34</v>
      </c>
      <c r="D9" s="312">
        <v>28.65</v>
      </c>
      <c r="E9" s="312">
        <v>28.77</v>
      </c>
      <c r="F9" s="203">
        <f>E9/D9*100%</f>
        <v>1.0041884816753928</v>
      </c>
      <c r="G9" s="293" t="s">
        <v>538</v>
      </c>
      <c r="H9" s="9"/>
      <c r="I9" s="338"/>
    </row>
    <row r="10" spans="1:9" s="17" customFormat="1" ht="171" customHeight="1">
      <c r="A10" s="106" t="s">
        <v>459</v>
      </c>
      <c r="B10" s="93" t="s">
        <v>464</v>
      </c>
      <c r="C10" s="102" t="s">
        <v>34</v>
      </c>
      <c r="D10" s="311">
        <v>63</v>
      </c>
      <c r="E10" s="312">
        <v>63</v>
      </c>
      <c r="F10" s="203">
        <f>E10/D10*100%</f>
        <v>1</v>
      </c>
      <c r="G10" s="293" t="s">
        <v>539</v>
      </c>
      <c r="H10" s="101"/>
      <c r="I10" s="338"/>
    </row>
    <row r="11" spans="1:9" s="17" customFormat="1" ht="151.5" customHeight="1">
      <c r="A11" s="106" t="s">
        <v>461</v>
      </c>
      <c r="B11" s="108" t="s">
        <v>463</v>
      </c>
      <c r="C11" s="102" t="s">
        <v>34</v>
      </c>
      <c r="D11" s="95">
        <v>91.7</v>
      </c>
      <c r="E11" s="95">
        <v>95.1</v>
      </c>
      <c r="F11" s="203">
        <f>E11/D11*100%</f>
        <v>1.0370774263904035</v>
      </c>
      <c r="G11" s="293" t="s">
        <v>538</v>
      </c>
      <c r="H11" s="108" t="s">
        <v>642</v>
      </c>
      <c r="I11" s="338"/>
    </row>
    <row r="12" spans="1:9" ht="37.5" customHeight="1">
      <c r="A12" s="560" t="s">
        <v>35</v>
      </c>
      <c r="B12" s="561"/>
      <c r="C12" s="561"/>
      <c r="D12" s="561"/>
      <c r="E12" s="561"/>
      <c r="F12" s="561"/>
      <c r="G12" s="561"/>
      <c r="H12" s="561"/>
      <c r="I12" s="559"/>
    </row>
    <row r="13" spans="1:9" ht="114.75" customHeight="1">
      <c r="A13" s="28" t="s">
        <v>15</v>
      </c>
      <c r="B13" s="23" t="s">
        <v>336</v>
      </c>
      <c r="C13" s="29" t="s">
        <v>36</v>
      </c>
      <c r="D13" s="30">
        <f>SUM(D14,D15,D17,D18,D19,D20,D21)</f>
        <v>5479</v>
      </c>
      <c r="E13" s="30">
        <f>SUM(E14,E15,E17,E18,E19,E20,E21)</f>
        <v>5860</v>
      </c>
      <c r="F13" s="204">
        <f t="shared" ref="F13:F26" si="0">E13/D13*100%</f>
        <v>1.0695382369045445</v>
      </c>
      <c r="G13" s="121" t="s">
        <v>538</v>
      </c>
      <c r="H13" s="20"/>
      <c r="I13" s="338"/>
    </row>
    <row r="14" spans="1:9" ht="97.5" customHeight="1">
      <c r="A14" s="28" t="s">
        <v>37</v>
      </c>
      <c r="B14" s="23" t="s">
        <v>337</v>
      </c>
      <c r="C14" s="29" t="s">
        <v>38</v>
      </c>
      <c r="D14" s="30">
        <v>664</v>
      </c>
      <c r="E14" s="31">
        <v>665</v>
      </c>
      <c r="F14" s="204">
        <f t="shared" si="0"/>
        <v>1.0015060240963856</v>
      </c>
      <c r="G14" s="121" t="s">
        <v>538</v>
      </c>
      <c r="H14" s="20"/>
      <c r="I14" s="338"/>
    </row>
    <row r="15" spans="1:9" ht="87" customHeight="1">
      <c r="A15" s="28" t="s">
        <v>39</v>
      </c>
      <c r="B15" s="23" t="s">
        <v>338</v>
      </c>
      <c r="C15" s="29" t="s">
        <v>38</v>
      </c>
      <c r="D15" s="28">
        <v>969</v>
      </c>
      <c r="E15" s="31">
        <v>1083</v>
      </c>
      <c r="F15" s="204">
        <f t="shared" si="0"/>
        <v>1.1176470588235294</v>
      </c>
      <c r="G15" s="121" t="s">
        <v>538</v>
      </c>
      <c r="H15" s="20"/>
      <c r="I15" s="338"/>
    </row>
    <row r="16" spans="1:9" ht="39" customHeight="1">
      <c r="A16" s="28" t="s">
        <v>342</v>
      </c>
      <c r="B16" s="23" t="s">
        <v>40</v>
      </c>
      <c r="C16" s="29" t="s">
        <v>38</v>
      </c>
      <c r="D16" s="28">
        <v>220</v>
      </c>
      <c r="E16" s="34">
        <v>349</v>
      </c>
      <c r="F16" s="204">
        <f t="shared" si="0"/>
        <v>1.5863636363636364</v>
      </c>
      <c r="G16" s="121" t="s">
        <v>538</v>
      </c>
      <c r="H16" s="20"/>
      <c r="I16" s="338"/>
    </row>
    <row r="17" spans="1:9" ht="173.25" customHeight="1">
      <c r="A17" s="33" t="s">
        <v>41</v>
      </c>
      <c r="B17" s="23" t="s">
        <v>478</v>
      </c>
      <c r="C17" s="29" t="s">
        <v>38</v>
      </c>
      <c r="D17" s="28">
        <v>342</v>
      </c>
      <c r="E17" s="31">
        <v>342</v>
      </c>
      <c r="F17" s="204">
        <f t="shared" si="0"/>
        <v>1</v>
      </c>
      <c r="G17" s="121" t="s">
        <v>539</v>
      </c>
      <c r="H17" s="20"/>
      <c r="I17" s="338"/>
    </row>
    <row r="18" spans="1:9" ht="102.75" customHeight="1">
      <c r="A18" s="33" t="s">
        <v>42</v>
      </c>
      <c r="B18" s="23" t="s">
        <v>339</v>
      </c>
      <c r="C18" s="29" t="s">
        <v>38</v>
      </c>
      <c r="D18" s="28">
        <v>2544</v>
      </c>
      <c r="E18" s="31">
        <v>2815</v>
      </c>
      <c r="F18" s="204">
        <f t="shared" si="0"/>
        <v>1.1065251572327044</v>
      </c>
      <c r="G18" s="121" t="s">
        <v>538</v>
      </c>
      <c r="H18" s="20"/>
      <c r="I18" s="338"/>
    </row>
    <row r="19" spans="1:9" ht="217.5" customHeight="1">
      <c r="A19" s="28" t="s">
        <v>343</v>
      </c>
      <c r="B19" s="23" t="s">
        <v>479</v>
      </c>
      <c r="C19" s="29" t="s">
        <v>38</v>
      </c>
      <c r="D19" s="28">
        <v>520</v>
      </c>
      <c r="E19" s="31">
        <v>510</v>
      </c>
      <c r="F19" s="204">
        <f t="shared" si="0"/>
        <v>0.98076923076923073</v>
      </c>
      <c r="G19" s="25" t="s">
        <v>537</v>
      </c>
      <c r="H19" s="20"/>
      <c r="I19" s="338"/>
    </row>
    <row r="20" spans="1:9" ht="261" customHeight="1">
      <c r="A20" s="33" t="s">
        <v>344</v>
      </c>
      <c r="B20" s="23" t="s">
        <v>404</v>
      </c>
      <c r="C20" s="29" t="s">
        <v>38</v>
      </c>
      <c r="D20" s="28">
        <v>162</v>
      </c>
      <c r="E20" s="31">
        <v>162</v>
      </c>
      <c r="F20" s="204">
        <f t="shared" si="0"/>
        <v>1</v>
      </c>
      <c r="G20" s="121" t="s">
        <v>539</v>
      </c>
      <c r="H20" s="20"/>
      <c r="I20" s="338"/>
    </row>
    <row r="21" spans="1:9" s="17" customFormat="1" ht="320.25" customHeight="1">
      <c r="A21" s="33" t="s">
        <v>480</v>
      </c>
      <c r="B21" s="110" t="s">
        <v>481</v>
      </c>
      <c r="C21" s="28" t="s">
        <v>38</v>
      </c>
      <c r="D21" s="32">
        <v>278</v>
      </c>
      <c r="E21" s="32">
        <v>283</v>
      </c>
      <c r="F21" s="204">
        <f t="shared" si="0"/>
        <v>1.0179856115107915</v>
      </c>
      <c r="G21" s="121" t="s">
        <v>538</v>
      </c>
      <c r="H21" s="115"/>
      <c r="I21" s="338"/>
    </row>
    <row r="22" spans="1:9" ht="135.75" customHeight="1">
      <c r="A22" s="28" t="s">
        <v>16</v>
      </c>
      <c r="B22" s="23" t="s">
        <v>482</v>
      </c>
      <c r="C22" s="29" t="s">
        <v>38</v>
      </c>
      <c r="D22" s="28">
        <v>34</v>
      </c>
      <c r="E22" s="31">
        <v>22</v>
      </c>
      <c r="F22" s="204">
        <f t="shared" si="0"/>
        <v>0.6470588235294118</v>
      </c>
      <c r="G22" s="115" t="s">
        <v>540</v>
      </c>
      <c r="H22" s="20"/>
      <c r="I22" s="338"/>
    </row>
    <row r="23" spans="1:9" ht="135" customHeight="1">
      <c r="A23" s="28" t="s">
        <v>43</v>
      </c>
      <c r="B23" s="23" t="s">
        <v>483</v>
      </c>
      <c r="C23" s="29" t="s">
        <v>38</v>
      </c>
      <c r="D23" s="28">
        <v>1103</v>
      </c>
      <c r="E23" s="35">
        <v>1317</v>
      </c>
      <c r="F23" s="204">
        <f t="shared" si="0"/>
        <v>1.1940163191296465</v>
      </c>
      <c r="G23" s="121" t="s">
        <v>538</v>
      </c>
      <c r="H23" s="20"/>
      <c r="I23" s="338"/>
    </row>
    <row r="24" spans="1:9" s="17" customFormat="1" ht="177.75" customHeight="1">
      <c r="A24" s="28" t="s">
        <v>81</v>
      </c>
      <c r="B24" s="110" t="s">
        <v>484</v>
      </c>
      <c r="C24" s="29" t="s">
        <v>38</v>
      </c>
      <c r="D24" s="28">
        <v>1023</v>
      </c>
      <c r="E24" s="35">
        <v>1181</v>
      </c>
      <c r="F24" s="204">
        <f t="shared" si="0"/>
        <v>1.1544477028347997</v>
      </c>
      <c r="G24" s="121" t="s">
        <v>538</v>
      </c>
      <c r="H24" s="115"/>
      <c r="I24" s="338"/>
    </row>
    <row r="25" spans="1:9" s="17" customFormat="1" ht="177.75" customHeight="1">
      <c r="A25" s="28" t="s">
        <v>83</v>
      </c>
      <c r="B25" s="110" t="s">
        <v>485</v>
      </c>
      <c r="C25" s="29" t="s">
        <v>38</v>
      </c>
      <c r="D25" s="28">
        <v>80</v>
      </c>
      <c r="E25" s="35">
        <v>136</v>
      </c>
      <c r="F25" s="204">
        <f t="shared" si="0"/>
        <v>1.7</v>
      </c>
      <c r="G25" s="121" t="s">
        <v>538</v>
      </c>
      <c r="H25" s="115"/>
      <c r="I25" s="338"/>
    </row>
    <row r="26" spans="1:9" ht="63" customHeight="1">
      <c r="A26" s="28" t="s">
        <v>44</v>
      </c>
      <c r="B26" s="345" t="s">
        <v>340</v>
      </c>
      <c r="C26" s="29" t="s">
        <v>45</v>
      </c>
      <c r="D26" s="536">
        <f>SUM(D27,D28,D29)</f>
        <v>89.5</v>
      </c>
      <c r="E26" s="536">
        <f>SUM(E27,E28,E29)</f>
        <v>73.100000000000009</v>
      </c>
      <c r="F26" s="534">
        <f t="shared" si="0"/>
        <v>0.81675977653631293</v>
      </c>
      <c r="G26" s="547" t="s">
        <v>974</v>
      </c>
      <c r="H26" s="20"/>
      <c r="I26" s="338"/>
    </row>
    <row r="27" spans="1:9" s="17" customFormat="1" ht="136.5" customHeight="1">
      <c r="A27" s="28" t="s">
        <v>364</v>
      </c>
      <c r="B27" s="345" t="s">
        <v>949</v>
      </c>
      <c r="C27" s="29" t="s">
        <v>45</v>
      </c>
      <c r="D27" s="536" t="s">
        <v>18</v>
      </c>
      <c r="E27" s="537">
        <v>4.8</v>
      </c>
      <c r="F27" s="534"/>
      <c r="G27" s="345" t="s">
        <v>950</v>
      </c>
      <c r="H27" s="349"/>
      <c r="I27" s="338"/>
    </row>
    <row r="28" spans="1:9" ht="387.75" customHeight="1">
      <c r="A28" s="28" t="s">
        <v>365</v>
      </c>
      <c r="B28" s="345" t="s">
        <v>341</v>
      </c>
      <c r="C28" s="29" t="s">
        <v>45</v>
      </c>
      <c r="D28" s="359">
        <v>74.8</v>
      </c>
      <c r="E28" s="31">
        <v>60.6</v>
      </c>
      <c r="F28" s="204">
        <f t="shared" ref="F28:F33" si="1">E28/D28*100%</f>
        <v>0.81016042780748665</v>
      </c>
      <c r="G28" s="43" t="s">
        <v>951</v>
      </c>
      <c r="H28" s="20"/>
      <c r="I28" s="338"/>
    </row>
    <row r="29" spans="1:9" ht="408.75" customHeight="1">
      <c r="A29" s="28" t="s">
        <v>366</v>
      </c>
      <c r="B29" s="345" t="s">
        <v>48</v>
      </c>
      <c r="C29" s="29" t="s">
        <v>45</v>
      </c>
      <c r="D29" s="359">
        <v>14.7</v>
      </c>
      <c r="E29" s="31">
        <v>7.7</v>
      </c>
      <c r="F29" s="204">
        <f t="shared" si="1"/>
        <v>0.52380952380952384</v>
      </c>
      <c r="G29" s="538" t="s">
        <v>952</v>
      </c>
      <c r="H29" s="20"/>
      <c r="I29" s="338"/>
    </row>
    <row r="30" spans="1:9" ht="126.75" customHeight="1">
      <c r="A30" s="32" t="s">
        <v>46</v>
      </c>
      <c r="B30" s="345" t="s">
        <v>334</v>
      </c>
      <c r="C30" s="29" t="s">
        <v>38</v>
      </c>
      <c r="D30" s="359">
        <v>1251</v>
      </c>
      <c r="E30" s="34">
        <v>1198</v>
      </c>
      <c r="F30" s="204">
        <f t="shared" si="1"/>
        <v>0.95763389288569145</v>
      </c>
      <c r="G30" s="84" t="s">
        <v>973</v>
      </c>
      <c r="H30" s="20"/>
      <c r="I30" s="338"/>
    </row>
    <row r="31" spans="1:9" ht="217.5" customHeight="1">
      <c r="A31" s="28" t="s">
        <v>486</v>
      </c>
      <c r="B31" s="345" t="s">
        <v>51</v>
      </c>
      <c r="C31" s="29" t="s">
        <v>54</v>
      </c>
      <c r="D31" s="430">
        <v>445</v>
      </c>
      <c r="E31" s="34">
        <v>506</v>
      </c>
      <c r="F31" s="204">
        <f t="shared" si="1"/>
        <v>1.1370786516853932</v>
      </c>
      <c r="G31" s="43" t="s">
        <v>960</v>
      </c>
      <c r="H31" s="10"/>
      <c r="I31" s="338"/>
    </row>
    <row r="32" spans="1:9" ht="166.5" customHeight="1">
      <c r="A32" s="32" t="s">
        <v>392</v>
      </c>
      <c r="B32" s="345" t="s">
        <v>399</v>
      </c>
      <c r="C32" s="29" t="s">
        <v>34</v>
      </c>
      <c r="D32" s="359">
        <v>25</v>
      </c>
      <c r="E32" s="359">
        <v>25</v>
      </c>
      <c r="F32" s="534">
        <f t="shared" si="1"/>
        <v>1</v>
      </c>
      <c r="G32" s="293" t="s">
        <v>539</v>
      </c>
      <c r="H32" s="20"/>
      <c r="I32" s="338"/>
    </row>
    <row r="33" spans="1:9" ht="52.5" customHeight="1">
      <c r="A33" s="32" t="s">
        <v>52</v>
      </c>
      <c r="B33" s="24" t="s">
        <v>53</v>
      </c>
      <c r="C33" s="29" t="s">
        <v>55</v>
      </c>
      <c r="D33" s="28">
        <v>20</v>
      </c>
      <c r="E33" s="31">
        <v>21</v>
      </c>
      <c r="F33" s="204">
        <f t="shared" si="1"/>
        <v>1.05</v>
      </c>
      <c r="G33" s="25" t="s">
        <v>538</v>
      </c>
      <c r="H33" s="20"/>
      <c r="I33" s="338"/>
    </row>
    <row r="34" spans="1:9" ht="42" customHeight="1">
      <c r="A34" s="569" t="s">
        <v>178</v>
      </c>
      <c r="B34" s="570"/>
      <c r="C34" s="570"/>
      <c r="D34" s="570"/>
      <c r="E34" s="570"/>
      <c r="F34" s="570"/>
      <c r="G34" s="570"/>
      <c r="H34" s="570"/>
      <c r="I34" s="559"/>
    </row>
    <row r="35" spans="1:9" ht="134.25" customHeight="1">
      <c r="A35" s="81" t="s">
        <v>19</v>
      </c>
      <c r="B35" s="84" t="s">
        <v>487</v>
      </c>
      <c r="C35" s="114" t="s">
        <v>177</v>
      </c>
      <c r="D35" s="334">
        <v>1569</v>
      </c>
      <c r="E35" s="334">
        <v>1586</v>
      </c>
      <c r="F35" s="333">
        <f>E35/D35*100%</f>
        <v>1.0108349267049075</v>
      </c>
      <c r="G35" s="353" t="s">
        <v>538</v>
      </c>
      <c r="H35" s="84"/>
      <c r="I35" s="338"/>
    </row>
    <row r="36" spans="1:9" ht="202.5" customHeight="1">
      <c r="A36" s="81" t="s">
        <v>488</v>
      </c>
      <c r="B36" s="84" t="s">
        <v>405</v>
      </c>
      <c r="C36" s="114" t="s">
        <v>34</v>
      </c>
      <c r="D36" s="313">
        <v>15</v>
      </c>
      <c r="E36" s="335">
        <f>45/275*100</f>
        <v>16.363636363636363</v>
      </c>
      <c r="F36" s="333">
        <f>E36/D36*100%</f>
        <v>1.0909090909090908</v>
      </c>
      <c r="G36" s="353" t="s">
        <v>538</v>
      </c>
      <c r="H36" s="84"/>
      <c r="I36" s="338"/>
    </row>
    <row r="37" spans="1:9" ht="169.5" customHeight="1">
      <c r="A37" s="89" t="s">
        <v>20</v>
      </c>
      <c r="B37" s="90" t="s">
        <v>489</v>
      </c>
      <c r="C37" s="114" t="s">
        <v>34</v>
      </c>
      <c r="D37" s="313">
        <f>250/1500*100</f>
        <v>16.666666666666664</v>
      </c>
      <c r="E37" s="313">
        <f>250/1500*100</f>
        <v>16.666666666666664</v>
      </c>
      <c r="F37" s="333">
        <f>E37/D37*100%</f>
        <v>1</v>
      </c>
      <c r="G37" s="293" t="s">
        <v>539</v>
      </c>
      <c r="H37" s="90"/>
      <c r="I37" s="338"/>
    </row>
    <row r="38" spans="1:9" ht="35.25" customHeight="1">
      <c r="A38" s="557" t="s">
        <v>179</v>
      </c>
      <c r="B38" s="558"/>
      <c r="C38" s="558"/>
      <c r="D38" s="558"/>
      <c r="E38" s="558"/>
      <c r="F38" s="558"/>
      <c r="G38" s="558"/>
      <c r="H38" s="558"/>
      <c r="I38" s="559"/>
    </row>
    <row r="39" spans="1:9" ht="228.75" customHeight="1">
      <c r="A39" s="32" t="s">
        <v>21</v>
      </c>
      <c r="B39" s="84" t="s">
        <v>490</v>
      </c>
      <c r="C39" s="114" t="s">
        <v>34</v>
      </c>
      <c r="D39" s="332">
        <v>23</v>
      </c>
      <c r="E39" s="332">
        <v>23.9</v>
      </c>
      <c r="F39" s="333">
        <f>E39/D39*100%</f>
        <v>1.0391304347826087</v>
      </c>
      <c r="G39" s="353" t="s">
        <v>538</v>
      </c>
      <c r="H39" s="90"/>
      <c r="I39" s="338"/>
    </row>
  </sheetData>
  <mergeCells count="13">
    <mergeCell ref="A1:I1"/>
    <mergeCell ref="I3:I4"/>
    <mergeCell ref="A34:I34"/>
    <mergeCell ref="A3:A4"/>
    <mergeCell ref="C3:C4"/>
    <mergeCell ref="D3:E3"/>
    <mergeCell ref="F3:F4"/>
    <mergeCell ref="G3:G4"/>
    <mergeCell ref="A38:I38"/>
    <mergeCell ref="A12:I12"/>
    <mergeCell ref="A6:I6"/>
    <mergeCell ref="H3:H4"/>
    <mergeCell ref="B3:B4"/>
  </mergeCells>
  <pageMargins left="0.70866141732283472" right="0.70866141732283472" top="0.74803149606299213" bottom="0.74803149606299213" header="0.31496062992125984" footer="0.31496062992125984"/>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C17" sqref="C17"/>
    </sheetView>
  </sheetViews>
  <sheetFormatPr defaultRowHeight="14.4"/>
  <cols>
    <col min="1" max="1" width="5.5546875" customWidth="1"/>
    <col min="2" max="2" width="21.5546875" customWidth="1"/>
    <col min="3" max="3" width="13" customWidth="1"/>
    <col min="4" max="4" width="13.109375" customWidth="1"/>
    <col min="5" max="6" width="14.88671875" customWidth="1"/>
    <col min="7" max="7" width="12.6640625" customWidth="1"/>
    <col min="8" max="8" width="14" customWidth="1"/>
    <col min="9" max="9" width="14.33203125" customWidth="1"/>
    <col min="10" max="10" width="16.109375" customWidth="1"/>
    <col min="11" max="11" width="13.6640625" customWidth="1"/>
    <col min="12" max="12" width="11.88671875" customWidth="1"/>
    <col min="13" max="13" width="10.6640625" customWidth="1"/>
    <col min="14" max="14" width="14.109375" customWidth="1"/>
    <col min="15" max="15" width="15.88671875" customWidth="1"/>
    <col min="17" max="17" width="20.109375" customWidth="1"/>
    <col min="18" max="18" width="10.5546875" bestFit="1" customWidth="1"/>
    <col min="19" max="19" width="16.88671875" customWidth="1"/>
  </cols>
  <sheetData>
    <row r="1" spans="1:19" ht="42" customHeight="1">
      <c r="A1" s="572" t="s">
        <v>491</v>
      </c>
      <c r="B1" s="573"/>
      <c r="C1" s="573"/>
      <c r="D1" s="573"/>
      <c r="E1" s="573"/>
      <c r="F1" s="573"/>
      <c r="G1" s="573"/>
      <c r="H1" s="573"/>
      <c r="I1" s="573"/>
      <c r="J1" s="573"/>
      <c r="K1" s="573"/>
      <c r="L1" s="573"/>
      <c r="M1" s="573"/>
      <c r="N1" s="573"/>
    </row>
    <row r="2" spans="1:19" ht="29.25" customHeight="1" thickBot="1">
      <c r="A2" s="574" t="s">
        <v>492</v>
      </c>
      <c r="B2" s="574"/>
      <c r="C2" s="574"/>
      <c r="D2" s="574"/>
      <c r="E2" s="574"/>
      <c r="F2" s="574"/>
      <c r="G2" s="574"/>
      <c r="H2" s="574"/>
      <c r="I2" s="574"/>
      <c r="J2" s="574"/>
      <c r="K2" s="574"/>
      <c r="L2" s="574"/>
      <c r="M2" s="574"/>
      <c r="N2" s="574"/>
    </row>
    <row r="3" spans="1:19" ht="47.25" customHeight="1" thickBot="1">
      <c r="A3" s="575" t="s">
        <v>0</v>
      </c>
      <c r="B3" s="577" t="s">
        <v>493</v>
      </c>
      <c r="C3" s="579" t="s">
        <v>494</v>
      </c>
      <c r="D3" s="580"/>
      <c r="E3" s="581"/>
      <c r="F3" s="579" t="s">
        <v>495</v>
      </c>
      <c r="G3" s="580"/>
      <c r="H3" s="581"/>
      <c r="I3" s="579" t="s">
        <v>496</v>
      </c>
      <c r="J3" s="580"/>
      <c r="K3" s="581"/>
      <c r="L3" s="582" t="s">
        <v>497</v>
      </c>
      <c r="M3" s="583"/>
      <c r="N3" s="584"/>
    </row>
    <row r="4" spans="1:19" ht="42" thickBot="1">
      <c r="A4" s="576"/>
      <c r="B4" s="578"/>
      <c r="C4" s="131" t="s">
        <v>498</v>
      </c>
      <c r="D4" s="132" t="s">
        <v>499</v>
      </c>
      <c r="E4" s="133" t="s">
        <v>500</v>
      </c>
      <c r="F4" s="131" t="s">
        <v>498</v>
      </c>
      <c r="G4" s="132" t="s">
        <v>499</v>
      </c>
      <c r="H4" s="133" t="s">
        <v>500</v>
      </c>
      <c r="I4" s="131" t="s">
        <v>498</v>
      </c>
      <c r="J4" s="132" t="s">
        <v>499</v>
      </c>
      <c r="K4" s="133" t="s">
        <v>500</v>
      </c>
      <c r="L4" s="134" t="s">
        <v>498</v>
      </c>
      <c r="M4" s="132" t="s">
        <v>499</v>
      </c>
      <c r="N4" s="133" t="s">
        <v>500</v>
      </c>
    </row>
    <row r="5" spans="1:19" ht="16.2" thickBot="1">
      <c r="A5" s="136">
        <v>1</v>
      </c>
      <c r="B5" s="137">
        <v>2</v>
      </c>
      <c r="C5" s="138">
        <v>3</v>
      </c>
      <c r="D5" s="139">
        <v>4</v>
      </c>
      <c r="E5" s="140">
        <v>5</v>
      </c>
      <c r="F5" s="138">
        <v>6</v>
      </c>
      <c r="G5" s="141">
        <v>7</v>
      </c>
      <c r="H5" s="142">
        <v>8</v>
      </c>
      <c r="I5" s="143">
        <v>9</v>
      </c>
      <c r="J5" s="141">
        <v>10</v>
      </c>
      <c r="K5" s="142">
        <v>11</v>
      </c>
      <c r="L5" s="144">
        <v>12</v>
      </c>
      <c r="M5" s="141">
        <v>13</v>
      </c>
      <c r="N5" s="142">
        <v>14</v>
      </c>
      <c r="Q5" s="179"/>
      <c r="R5" s="179"/>
      <c r="S5" s="179"/>
    </row>
    <row r="6" spans="1:19" ht="48.75" customHeight="1" thickBot="1">
      <c r="A6" s="165">
        <v>1</v>
      </c>
      <c r="B6" s="170" t="s">
        <v>501</v>
      </c>
      <c r="C6" s="245">
        <f t="shared" ref="C6:D8" si="0">SUM(F6,I6,L6)</f>
        <v>43689580.299999997</v>
      </c>
      <c r="D6" s="246">
        <f t="shared" si="0"/>
        <v>41302409.5</v>
      </c>
      <c r="E6" s="247">
        <f>D6/C6*100%</f>
        <v>0.94536063785442226</v>
      </c>
      <c r="F6" s="245">
        <f>SUM(F7,F8,F9)</f>
        <v>39464543.299999997</v>
      </c>
      <c r="G6" s="246">
        <f>SUM(G7,G8,G9)</f>
        <v>37608063.700000003</v>
      </c>
      <c r="H6" s="247">
        <f>G6/F6*100%</f>
        <v>0.95295829003043364</v>
      </c>
      <c r="I6" s="245">
        <f>SUM(I7,I8,I9)</f>
        <v>321177.3</v>
      </c>
      <c r="J6" s="246">
        <f>SUM(J7,J8,J9)</f>
        <v>308971.5</v>
      </c>
      <c r="K6" s="247">
        <f>J6/I6*100%</f>
        <v>0.9619966915470054</v>
      </c>
      <c r="L6" s="248">
        <f>SUM(L7,L8,L9)</f>
        <v>3903859.7</v>
      </c>
      <c r="M6" s="249">
        <f>SUM(M7,M8,M9)</f>
        <v>3385374.3</v>
      </c>
      <c r="N6" s="250">
        <f>M6/L6*100%</f>
        <v>0.86718646676774769</v>
      </c>
      <c r="Q6" s="179"/>
      <c r="R6" s="179"/>
      <c r="S6" s="179"/>
    </row>
    <row r="7" spans="1:19" ht="43.5" customHeight="1" thickBot="1">
      <c r="A7" s="165">
        <v>2</v>
      </c>
      <c r="B7" s="171" t="s">
        <v>509</v>
      </c>
      <c r="C7" s="206">
        <f t="shared" si="0"/>
        <v>17294440.600000001</v>
      </c>
      <c r="D7" s="207">
        <f t="shared" si="0"/>
        <v>15594541.4</v>
      </c>
      <c r="E7" s="236">
        <f>D7/C7*100%</f>
        <v>0.90170834435662517</v>
      </c>
      <c r="F7" s="251">
        <v>16973263.300000001</v>
      </c>
      <c r="G7" s="207">
        <v>15285569.9</v>
      </c>
      <c r="H7" s="236">
        <f>G7/F7*100%</f>
        <v>0.90056753553101365</v>
      </c>
      <c r="I7" s="206">
        <v>321177.3</v>
      </c>
      <c r="J7" s="207">
        <v>308971.5</v>
      </c>
      <c r="K7" s="236">
        <f>J7/I7*100%</f>
        <v>0.9619966915470054</v>
      </c>
      <c r="L7" s="206">
        <v>0</v>
      </c>
      <c r="M7" s="216">
        <v>0</v>
      </c>
      <c r="N7" s="217">
        <v>0</v>
      </c>
      <c r="Q7" s="252"/>
      <c r="R7" s="179"/>
      <c r="S7" s="253"/>
    </row>
    <row r="8" spans="1:19" ht="40.5" customHeight="1" thickBot="1">
      <c r="A8" s="165">
        <v>3</v>
      </c>
      <c r="B8" s="173" t="s">
        <v>510</v>
      </c>
      <c r="C8" s="206">
        <f t="shared" si="0"/>
        <v>15647460.199999999</v>
      </c>
      <c r="D8" s="207">
        <f t="shared" si="0"/>
        <v>14983211.300000001</v>
      </c>
      <c r="E8" s="236">
        <f>D8/C8*100%</f>
        <v>0.95754909157717505</v>
      </c>
      <c r="F8" s="206">
        <v>11743600.5</v>
      </c>
      <c r="G8" s="207">
        <v>11597837</v>
      </c>
      <c r="H8" s="238">
        <f>G8/F8*100%</f>
        <v>0.98758783560459162</v>
      </c>
      <c r="I8" s="206">
        <v>0</v>
      </c>
      <c r="J8" s="216">
        <v>0</v>
      </c>
      <c r="K8" s="217">
        <v>0</v>
      </c>
      <c r="L8" s="210">
        <v>3903859.7</v>
      </c>
      <c r="M8" s="211">
        <v>3385374.3</v>
      </c>
      <c r="N8" s="212">
        <f>M8/L8*100%</f>
        <v>0.86718646676774769</v>
      </c>
      <c r="Q8" s="179"/>
      <c r="R8" s="179"/>
      <c r="S8" s="179"/>
    </row>
    <row r="9" spans="1:19" s="18" customFormat="1" ht="40.5" customHeight="1" thickBot="1">
      <c r="A9" s="168">
        <v>4</v>
      </c>
      <c r="B9" s="172" t="s">
        <v>511</v>
      </c>
      <c r="C9" s="208">
        <f>SUM(F9,I9,L9)</f>
        <v>10747679.5</v>
      </c>
      <c r="D9" s="209">
        <v>10724656.800000001</v>
      </c>
      <c r="E9" s="237">
        <f>D9/C9*100%</f>
        <v>0.99785789109174694</v>
      </c>
      <c r="F9" s="208">
        <v>10747679.5</v>
      </c>
      <c r="G9" s="209">
        <v>10724656.800000001</v>
      </c>
      <c r="H9" s="239">
        <f>G9/F9*100%</f>
        <v>0.99785789109174694</v>
      </c>
      <c r="I9" s="206">
        <v>0</v>
      </c>
      <c r="J9" s="216">
        <v>0</v>
      </c>
      <c r="K9" s="217">
        <v>0</v>
      </c>
      <c r="L9" s="206">
        <v>0</v>
      </c>
      <c r="M9" s="216">
        <v>0</v>
      </c>
      <c r="N9" s="217">
        <v>0</v>
      </c>
      <c r="Q9" s="179"/>
      <c r="R9" s="179"/>
      <c r="S9" s="179"/>
    </row>
    <row r="10" spans="1:19" ht="30" customHeight="1">
      <c r="A10" s="123"/>
      <c r="B10" s="123"/>
      <c r="C10" s="123"/>
      <c r="D10" s="123"/>
      <c r="E10" s="123"/>
      <c r="F10" s="123"/>
      <c r="G10" s="123"/>
      <c r="H10" s="123"/>
      <c r="I10" s="123"/>
      <c r="J10" s="123"/>
      <c r="K10" s="123"/>
      <c r="L10" s="123"/>
      <c r="M10" s="123"/>
      <c r="N10" s="123"/>
      <c r="Q10" s="254"/>
      <c r="R10" s="179"/>
      <c r="S10" s="254"/>
    </row>
    <row r="11" spans="1:19" ht="30.75" customHeight="1" thickBot="1">
      <c r="A11" s="574" t="s">
        <v>502</v>
      </c>
      <c r="B11" s="574"/>
      <c r="C11" s="574"/>
      <c r="D11" s="574"/>
      <c r="E11" s="574"/>
      <c r="F11" s="574"/>
      <c r="G11" s="574"/>
      <c r="H11" s="574"/>
      <c r="I11" s="574"/>
      <c r="J11" s="574"/>
      <c r="K11" s="574"/>
      <c r="L11" s="574"/>
      <c r="M11" s="574"/>
      <c r="N11" s="574"/>
      <c r="Q11" s="179"/>
      <c r="R11" s="179"/>
      <c r="S11" s="179"/>
    </row>
    <row r="12" spans="1:19" ht="27" customHeight="1" thickBot="1">
      <c r="A12" s="575" t="s">
        <v>0</v>
      </c>
      <c r="B12" s="577" t="s">
        <v>493</v>
      </c>
      <c r="C12" s="579" t="s">
        <v>503</v>
      </c>
      <c r="D12" s="580"/>
      <c r="E12" s="580"/>
      <c r="F12" s="581"/>
      <c r="G12" s="579" t="s">
        <v>504</v>
      </c>
      <c r="H12" s="580"/>
      <c r="I12" s="580"/>
      <c r="J12" s="581"/>
      <c r="K12" s="124"/>
      <c r="L12" s="124"/>
      <c r="M12" s="124"/>
      <c r="N12" s="124"/>
    </row>
    <row r="13" spans="1:19" ht="120.75" customHeight="1" thickBot="1">
      <c r="A13" s="576"/>
      <c r="B13" s="578"/>
      <c r="C13" s="147" t="s">
        <v>498</v>
      </c>
      <c r="D13" s="148" t="s">
        <v>499</v>
      </c>
      <c r="E13" s="148" t="s">
        <v>500</v>
      </c>
      <c r="F13" s="149" t="s">
        <v>505</v>
      </c>
      <c r="G13" s="147" t="s">
        <v>498</v>
      </c>
      <c r="H13" s="148" t="s">
        <v>499</v>
      </c>
      <c r="I13" s="148" t="s">
        <v>500</v>
      </c>
      <c r="J13" s="149" t="s">
        <v>505</v>
      </c>
      <c r="K13" s="125"/>
      <c r="L13" s="125"/>
      <c r="M13" s="125"/>
      <c r="N13" s="125"/>
      <c r="Q13" s="242"/>
      <c r="R13" s="242"/>
    </row>
    <row r="14" spans="1:19" ht="16.2" thickBot="1">
      <c r="A14" s="157">
        <v>1</v>
      </c>
      <c r="B14" s="158">
        <v>2</v>
      </c>
      <c r="C14" s="159">
        <v>3</v>
      </c>
      <c r="D14" s="160">
        <v>4</v>
      </c>
      <c r="E14" s="160">
        <v>5</v>
      </c>
      <c r="F14" s="161">
        <v>6</v>
      </c>
      <c r="G14" s="162">
        <v>7</v>
      </c>
      <c r="H14" s="163">
        <v>8</v>
      </c>
      <c r="I14" s="163">
        <v>9</v>
      </c>
      <c r="J14" s="164">
        <v>10</v>
      </c>
      <c r="K14" s="125"/>
      <c r="L14" s="125"/>
      <c r="M14" s="125"/>
      <c r="N14" s="125"/>
    </row>
    <row r="15" spans="1:19" ht="63.75" customHeight="1" thickBot="1">
      <c r="A15" s="165">
        <v>1</v>
      </c>
      <c r="B15" s="178" t="s">
        <v>514</v>
      </c>
      <c r="C15" s="231">
        <v>32305370</v>
      </c>
      <c r="D15" s="232">
        <v>32135108.800000001</v>
      </c>
      <c r="E15" s="228">
        <f>D15/C15*100%</f>
        <v>0.99472963163709316</v>
      </c>
      <c r="F15" s="140" t="s">
        <v>18</v>
      </c>
      <c r="G15" s="138">
        <v>7480350.5999999996</v>
      </c>
      <c r="H15" s="139">
        <v>5781926.4000000004</v>
      </c>
      <c r="I15" s="228">
        <f>H15/G15*100%</f>
        <v>0.77294858345275963</v>
      </c>
      <c r="J15" s="585" t="s">
        <v>953</v>
      </c>
      <c r="K15" s="123"/>
      <c r="L15" s="123"/>
      <c r="M15" s="123"/>
      <c r="N15" s="123"/>
      <c r="O15" s="179"/>
    </row>
    <row r="16" spans="1:19" ht="103.5" customHeight="1" thickBot="1">
      <c r="A16" s="165">
        <v>2</v>
      </c>
      <c r="B16" s="167" t="s">
        <v>33</v>
      </c>
      <c r="C16" s="213">
        <v>9814090</v>
      </c>
      <c r="D16" s="233">
        <v>9812615</v>
      </c>
      <c r="E16" s="229">
        <f>D16/C16*100%</f>
        <v>0.99984970588205324</v>
      </c>
      <c r="F16" s="166" t="s">
        <v>18</v>
      </c>
      <c r="G16" s="543">
        <f>SUM(1256330.9+5200400+1000000+23619.7)</f>
        <v>7480350.6000000006</v>
      </c>
      <c r="H16" s="544">
        <f>(1033041.1+4213095.3+523426.8+12363.2)</f>
        <v>5781926.3999999994</v>
      </c>
      <c r="I16" s="229">
        <f>H16/G16*100%</f>
        <v>0.77294858345275941</v>
      </c>
      <c r="J16" s="586"/>
      <c r="K16" s="123"/>
      <c r="L16" s="123"/>
      <c r="M16" s="123"/>
      <c r="N16" s="123"/>
      <c r="O16" s="243"/>
    </row>
    <row r="17" spans="1:15" ht="108" customHeight="1" thickBot="1">
      <c r="A17" s="165">
        <v>3</v>
      </c>
      <c r="B17" s="167" t="s">
        <v>512</v>
      </c>
      <c r="C17" s="213">
        <v>11743600.5</v>
      </c>
      <c r="D17" s="233">
        <v>11597837</v>
      </c>
      <c r="E17" s="229">
        <f>D17/C17*100%</f>
        <v>0.98758783560459162</v>
      </c>
      <c r="F17" s="240" t="s">
        <v>18</v>
      </c>
      <c r="G17" s="213">
        <v>0</v>
      </c>
      <c r="H17" s="214">
        <v>0</v>
      </c>
      <c r="I17" s="214">
        <v>0</v>
      </c>
      <c r="J17" s="215" t="s">
        <v>18</v>
      </c>
      <c r="K17" s="123"/>
      <c r="L17" s="123"/>
      <c r="M17" s="123"/>
      <c r="N17" s="123"/>
      <c r="O17" s="243"/>
    </row>
    <row r="18" spans="1:15" s="18" customFormat="1" ht="108" customHeight="1" thickBot="1">
      <c r="A18" s="168">
        <v>4</v>
      </c>
      <c r="B18" s="169" t="s">
        <v>513</v>
      </c>
      <c r="C18" s="234">
        <v>10747679.5</v>
      </c>
      <c r="D18" s="235">
        <v>10724656.800000001</v>
      </c>
      <c r="E18" s="230">
        <f>D18/C18*100%</f>
        <v>0.99785789109174694</v>
      </c>
      <c r="F18" s="241" t="s">
        <v>18</v>
      </c>
      <c r="G18" s="213">
        <v>0</v>
      </c>
      <c r="H18" s="214">
        <v>0</v>
      </c>
      <c r="I18" s="214">
        <v>0</v>
      </c>
      <c r="J18" s="215" t="s">
        <v>18</v>
      </c>
      <c r="K18" s="123"/>
      <c r="L18" s="123"/>
      <c r="M18" s="123"/>
      <c r="N18" s="123"/>
      <c r="O18" s="243"/>
    </row>
    <row r="19" spans="1:15" ht="15.6">
      <c r="A19" s="123"/>
      <c r="B19" s="123"/>
      <c r="C19" s="123"/>
      <c r="D19" s="123"/>
      <c r="E19" s="123"/>
      <c r="F19" s="123"/>
      <c r="G19" s="123"/>
      <c r="H19" s="123"/>
      <c r="I19" s="123"/>
      <c r="J19" s="123"/>
      <c r="K19" s="123"/>
      <c r="L19" s="123"/>
      <c r="M19" s="123"/>
      <c r="N19" s="123"/>
      <c r="O19" s="242"/>
    </row>
    <row r="20" spans="1:15" ht="33" customHeight="1">
      <c r="A20" s="587" t="s">
        <v>955</v>
      </c>
      <c r="B20" s="588"/>
      <c r="C20" s="588"/>
      <c r="D20" s="588"/>
      <c r="E20" s="588"/>
      <c r="F20" s="588"/>
      <c r="G20" s="588"/>
      <c r="H20" s="588"/>
      <c r="I20" s="588"/>
      <c r="J20" s="588"/>
      <c r="K20" s="346"/>
      <c r="L20" s="346"/>
      <c r="M20" s="346"/>
      <c r="N20" s="346"/>
    </row>
    <row r="21" spans="1:15" ht="112.5" customHeight="1">
      <c r="A21" s="589" t="s">
        <v>956</v>
      </c>
      <c r="B21" s="590"/>
      <c r="C21" s="590"/>
      <c r="D21" s="590"/>
      <c r="E21" s="590"/>
      <c r="F21" s="590"/>
      <c r="G21" s="590"/>
      <c r="H21" s="590"/>
      <c r="I21" s="590"/>
      <c r="J21" s="590"/>
      <c r="K21" s="123"/>
      <c r="L21" s="123"/>
      <c r="M21" s="123"/>
      <c r="N21" s="123"/>
      <c r="O21" s="179"/>
    </row>
    <row r="22" spans="1:15" ht="189.75" customHeight="1">
      <c r="A22" s="589" t="s">
        <v>975</v>
      </c>
      <c r="B22" s="589"/>
      <c r="C22" s="589"/>
      <c r="D22" s="589"/>
      <c r="E22" s="589"/>
      <c r="F22" s="589"/>
      <c r="G22" s="589"/>
      <c r="H22" s="589"/>
      <c r="I22" s="589"/>
      <c r="J22" s="589"/>
      <c r="K22" s="123"/>
      <c r="L22" s="123"/>
      <c r="M22" s="123"/>
      <c r="N22" s="123"/>
      <c r="O22" s="179"/>
    </row>
    <row r="23" spans="1:15" ht="15.6">
      <c r="A23" s="539"/>
      <c r="B23" s="539"/>
      <c r="C23" s="539"/>
      <c r="D23" s="539"/>
      <c r="E23" s="539"/>
      <c r="F23" s="539"/>
      <c r="G23" s="539"/>
      <c r="H23" s="539"/>
      <c r="I23" s="539"/>
      <c r="J23" s="539"/>
      <c r="K23" s="123"/>
      <c r="L23" s="123"/>
      <c r="M23" s="123"/>
      <c r="N23" s="126"/>
      <c r="O23" s="179"/>
    </row>
    <row r="24" spans="1:15" ht="15.6">
      <c r="A24" s="127"/>
      <c r="B24" s="128"/>
      <c r="C24" s="128"/>
      <c r="D24" s="128"/>
      <c r="E24" s="123"/>
      <c r="F24" s="123"/>
      <c r="G24" s="123"/>
      <c r="H24" s="123"/>
      <c r="I24" s="123"/>
      <c r="J24" s="123"/>
      <c r="K24" s="123"/>
      <c r="L24" s="123"/>
      <c r="M24" s="123"/>
      <c r="N24" s="123"/>
      <c r="O24" s="244"/>
    </row>
    <row r="25" spans="1:15" ht="15.6">
      <c r="A25" s="122"/>
      <c r="B25" s="122"/>
      <c r="C25" s="122"/>
      <c r="D25" s="122"/>
      <c r="E25" s="122"/>
      <c r="F25" s="122"/>
      <c r="G25" s="122"/>
      <c r="H25" s="122"/>
      <c r="I25" s="122"/>
      <c r="J25" s="122"/>
      <c r="K25" s="122"/>
      <c r="L25" s="122"/>
      <c r="M25" s="122"/>
      <c r="N25" s="122"/>
      <c r="O25" s="179"/>
    </row>
    <row r="26" spans="1:15" ht="15.6">
      <c r="A26" s="122"/>
      <c r="B26" s="122"/>
      <c r="C26" s="122"/>
      <c r="D26" s="122"/>
      <c r="E26" s="122"/>
      <c r="F26" s="122"/>
      <c r="G26" s="122"/>
      <c r="H26" s="122"/>
      <c r="I26" s="122"/>
      <c r="J26" s="122"/>
      <c r="K26" s="122"/>
      <c r="L26" s="122"/>
      <c r="M26" s="122"/>
      <c r="N26" s="122"/>
      <c r="O26" s="179"/>
    </row>
    <row r="27" spans="1:15" ht="15.6">
      <c r="A27" s="122"/>
      <c r="B27" s="122"/>
      <c r="C27" s="122"/>
      <c r="D27" s="122"/>
      <c r="E27" s="122"/>
      <c r="F27" s="122"/>
      <c r="G27" s="122"/>
      <c r="H27" s="122"/>
      <c r="I27" s="122"/>
      <c r="J27" s="122"/>
      <c r="K27" s="122"/>
      <c r="L27" s="122"/>
      <c r="M27" s="122"/>
      <c r="N27" s="122"/>
      <c r="O27" s="179"/>
    </row>
    <row r="28" spans="1:15" ht="15.6">
      <c r="A28" s="122"/>
      <c r="B28" s="122"/>
      <c r="C28" s="122"/>
      <c r="D28" s="122"/>
      <c r="E28" s="122"/>
      <c r="F28" s="122"/>
      <c r="G28" s="122"/>
      <c r="H28" s="122"/>
      <c r="I28" s="122"/>
      <c r="J28" s="122"/>
      <c r="K28" s="122"/>
      <c r="L28" s="122"/>
      <c r="M28" s="122"/>
      <c r="N28" s="122"/>
    </row>
    <row r="29" spans="1:15" ht="15.6">
      <c r="A29" s="122"/>
      <c r="B29" s="122"/>
      <c r="C29" s="122"/>
      <c r="D29" s="122"/>
      <c r="E29" s="122"/>
      <c r="F29" s="122"/>
      <c r="G29" s="122"/>
      <c r="H29" s="122"/>
      <c r="I29" s="122"/>
      <c r="J29" s="122"/>
      <c r="K29" s="122"/>
      <c r="L29" s="122"/>
      <c r="M29" s="122"/>
      <c r="N29" s="122"/>
    </row>
    <row r="30" spans="1:15" ht="15.6">
      <c r="A30" s="122"/>
      <c r="B30" s="122"/>
      <c r="C30" s="122"/>
      <c r="D30" s="122"/>
      <c r="E30" s="122"/>
      <c r="F30" s="122"/>
      <c r="G30" s="122"/>
      <c r="H30" s="122"/>
      <c r="I30" s="122"/>
      <c r="J30" s="122"/>
      <c r="K30" s="122"/>
      <c r="L30" s="122"/>
      <c r="M30" s="122"/>
      <c r="N30" s="122"/>
    </row>
    <row r="31" spans="1:15" ht="15.6">
      <c r="A31" s="122"/>
      <c r="B31" s="122"/>
      <c r="C31" s="122"/>
      <c r="D31" s="122"/>
      <c r="E31" s="122"/>
      <c r="F31" s="122"/>
      <c r="G31" s="122"/>
      <c r="H31" s="122"/>
      <c r="I31" s="122"/>
      <c r="J31" s="122"/>
      <c r="K31" s="122"/>
      <c r="L31" s="122"/>
      <c r="M31" s="122"/>
      <c r="N31" s="122"/>
    </row>
  </sheetData>
  <mergeCells count="17">
    <mergeCell ref="J15:J16"/>
    <mergeCell ref="A20:J20"/>
    <mergeCell ref="A21:J21"/>
    <mergeCell ref="A22:J22"/>
    <mergeCell ref="A11:N11"/>
    <mergeCell ref="A12:A13"/>
    <mergeCell ref="B12:B13"/>
    <mergeCell ref="C12:F12"/>
    <mergeCell ref="G12:J12"/>
    <mergeCell ref="A1:N1"/>
    <mergeCell ref="A2:N2"/>
    <mergeCell ref="A3:A4"/>
    <mergeCell ref="B3:B4"/>
    <mergeCell ref="C3:E3"/>
    <mergeCell ref="F3:H3"/>
    <mergeCell ref="I3:K3"/>
    <mergeCell ref="L3:N3"/>
  </mergeCells>
  <pageMargins left="0.31496062992125984" right="0.31496062992125984" top="0.35433070866141736" bottom="0.35433070866141736"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D6" sqref="D6"/>
    </sheetView>
  </sheetViews>
  <sheetFormatPr defaultRowHeight="14.4"/>
  <cols>
    <col min="1" max="1" width="6" customWidth="1"/>
    <col min="2" max="2" width="23.33203125" customWidth="1"/>
    <col min="3" max="3" width="30.109375" customWidth="1"/>
    <col min="4" max="4" width="28.6640625" customWidth="1"/>
    <col min="5" max="5" width="24.44140625" customWidth="1"/>
    <col min="6" max="6" width="21.6640625" customWidth="1"/>
  </cols>
  <sheetData>
    <row r="1" spans="1:14" ht="60" customHeight="1" thickBot="1">
      <c r="A1" s="596" t="s">
        <v>506</v>
      </c>
      <c r="B1" s="597"/>
      <c r="C1" s="597"/>
      <c r="D1" s="597"/>
      <c r="E1" s="150"/>
      <c r="F1" s="150"/>
      <c r="G1" s="150"/>
      <c r="H1" s="150"/>
      <c r="I1" s="150"/>
      <c r="J1" s="150"/>
      <c r="K1" s="150"/>
      <c r="L1" s="150"/>
      <c r="M1" s="150"/>
      <c r="N1" s="150"/>
    </row>
    <row r="2" spans="1:14" ht="135.75" customHeight="1" thickBot="1">
      <c r="A2" s="151" t="s">
        <v>0</v>
      </c>
      <c r="B2" s="152" t="s">
        <v>493</v>
      </c>
      <c r="C2" s="152" t="s">
        <v>507</v>
      </c>
      <c r="D2" s="153" t="s">
        <v>508</v>
      </c>
      <c r="E2" s="123"/>
      <c r="F2" s="123"/>
      <c r="G2" s="123"/>
      <c r="H2" s="123"/>
      <c r="I2" s="123"/>
      <c r="J2" s="123"/>
      <c r="K2" s="123"/>
      <c r="L2" s="123"/>
      <c r="M2" s="123"/>
      <c r="N2" s="123"/>
    </row>
    <row r="3" spans="1:14" ht="21.75" customHeight="1" thickBot="1">
      <c r="A3" s="136">
        <v>1</v>
      </c>
      <c r="B3" s="137">
        <v>2</v>
      </c>
      <c r="C3" s="137">
        <v>3</v>
      </c>
      <c r="D3" s="156">
        <v>4</v>
      </c>
      <c r="E3" s="123"/>
      <c r="F3" s="123"/>
      <c r="G3" s="123"/>
      <c r="H3" s="123"/>
      <c r="I3" s="123"/>
      <c r="J3" s="123"/>
      <c r="K3" s="123"/>
      <c r="L3" s="123"/>
      <c r="M3" s="123"/>
      <c r="N3" s="123"/>
    </row>
    <row r="4" spans="1:14" ht="79.5" customHeight="1">
      <c r="A4" s="135">
        <v>1</v>
      </c>
      <c r="B4" s="155" t="s">
        <v>33</v>
      </c>
      <c r="C4" s="219">
        <v>17294440.600000001</v>
      </c>
      <c r="D4" s="225">
        <f>C4/'2.1.-2.2. Финансирование'!C6</f>
        <v>0.3958481743529132</v>
      </c>
      <c r="E4" s="123"/>
      <c r="F4" s="123"/>
      <c r="G4" s="123"/>
      <c r="H4" s="123"/>
      <c r="I4" s="123"/>
      <c r="J4" s="123"/>
      <c r="K4" s="123"/>
      <c r="L4" s="123"/>
      <c r="M4" s="123"/>
      <c r="N4" s="123"/>
    </row>
    <row r="5" spans="1:14" ht="101.25" customHeight="1">
      <c r="A5" s="129">
        <v>2</v>
      </c>
      <c r="B5" s="145" t="s">
        <v>512</v>
      </c>
      <c r="C5" s="220">
        <v>11743600.5</v>
      </c>
      <c r="D5" s="256">
        <f>C5/'2.1.-2.2. Финансирование'!C6</f>
        <v>0.26879636790651434</v>
      </c>
      <c r="E5" s="123"/>
      <c r="F5" s="123"/>
      <c r="G5" s="123"/>
      <c r="H5" s="123"/>
      <c r="I5" s="123"/>
      <c r="J5" s="123"/>
      <c r="K5" s="123"/>
      <c r="L5" s="123"/>
      <c r="M5" s="123"/>
      <c r="N5" s="123"/>
    </row>
    <row r="6" spans="1:14" ht="113.25" customHeight="1" thickBot="1">
      <c r="A6" s="130">
        <v>3</v>
      </c>
      <c r="B6" s="146" t="s">
        <v>513</v>
      </c>
      <c r="C6" s="255">
        <v>10747679.5</v>
      </c>
      <c r="D6" s="257">
        <f>C6/'2.1.-2.2. Финансирование'!C6</f>
        <v>0.24600097840720161</v>
      </c>
      <c r="E6" s="123"/>
      <c r="F6" s="123"/>
      <c r="G6" s="123"/>
      <c r="H6" s="123"/>
      <c r="I6" s="123"/>
      <c r="J6" s="123"/>
      <c r="K6" s="123"/>
      <c r="L6" s="123"/>
      <c r="M6" s="123"/>
      <c r="N6" s="123"/>
    </row>
    <row r="8" spans="1:14" ht="42" customHeight="1" thickBot="1">
      <c r="A8" s="574" t="s">
        <v>515</v>
      </c>
      <c r="B8" s="595"/>
      <c r="C8" s="595"/>
      <c r="D8" s="595"/>
      <c r="E8" s="595"/>
      <c r="F8" s="595"/>
      <c r="G8" s="154"/>
      <c r="H8" s="154"/>
      <c r="I8" s="154"/>
      <c r="J8" s="154"/>
    </row>
    <row r="9" spans="1:14" ht="28.5" customHeight="1" thickBot="1">
      <c r="A9" s="575" t="s">
        <v>0</v>
      </c>
      <c r="B9" s="577" t="s">
        <v>493</v>
      </c>
      <c r="C9" s="577" t="s">
        <v>516</v>
      </c>
      <c r="D9" s="579" t="s">
        <v>517</v>
      </c>
      <c r="E9" s="581"/>
      <c r="F9" s="598" t="s">
        <v>518</v>
      </c>
      <c r="G9" s="124"/>
      <c r="H9" s="124"/>
      <c r="I9" s="124"/>
      <c r="J9" s="124"/>
    </row>
    <row r="10" spans="1:14" ht="63" customHeight="1" thickBot="1">
      <c r="A10" s="576"/>
      <c r="B10" s="578"/>
      <c r="C10" s="578"/>
      <c r="D10" s="152" t="s">
        <v>474</v>
      </c>
      <c r="E10" s="152" t="s">
        <v>475</v>
      </c>
      <c r="F10" s="599"/>
      <c r="G10" s="125"/>
      <c r="H10" s="125"/>
      <c r="I10" s="125"/>
      <c r="J10" s="125"/>
    </row>
    <row r="11" spans="1:14" ht="16.2" thickBot="1">
      <c r="A11" s="136">
        <v>1</v>
      </c>
      <c r="B11" s="137">
        <v>2</v>
      </c>
      <c r="C11" s="137">
        <v>3</v>
      </c>
      <c r="D11" s="137">
        <v>4</v>
      </c>
      <c r="E11" s="137">
        <v>5</v>
      </c>
      <c r="F11" s="156">
        <v>6</v>
      </c>
      <c r="G11" s="125"/>
      <c r="H11" s="125"/>
      <c r="I11" s="125"/>
      <c r="J11" s="125"/>
    </row>
    <row r="12" spans="1:14" s="18" customFormat="1" ht="66" customHeight="1">
      <c r="A12" s="593">
        <v>1</v>
      </c>
      <c r="B12" s="602" t="s">
        <v>33</v>
      </c>
      <c r="C12" s="316" t="s">
        <v>57</v>
      </c>
      <c r="D12" s="223">
        <v>8225490</v>
      </c>
      <c r="E12" s="223">
        <v>8224015</v>
      </c>
      <c r="F12" s="323">
        <f>E12/D12*100%</f>
        <v>0.99982067937593988</v>
      </c>
      <c r="G12" s="125"/>
      <c r="H12" s="125"/>
      <c r="I12" s="125"/>
      <c r="J12" s="125"/>
    </row>
    <row r="13" spans="1:14" ht="49.5" customHeight="1">
      <c r="A13" s="600"/>
      <c r="B13" s="603"/>
      <c r="C13" s="174" t="s">
        <v>58</v>
      </c>
      <c r="D13" s="219">
        <v>1256330.8999999999</v>
      </c>
      <c r="E13" s="219">
        <v>1033041.1</v>
      </c>
      <c r="F13" s="218">
        <f t="shared" ref="F13:F35" si="0">E13/D13*100%</f>
        <v>0.82226832118831117</v>
      </c>
      <c r="G13" s="126"/>
      <c r="H13" s="123"/>
      <c r="I13" s="123"/>
      <c r="J13" s="127"/>
    </row>
    <row r="14" spans="1:14" ht="68.25" customHeight="1" thickBot="1">
      <c r="A14" s="600"/>
      <c r="B14" s="603"/>
      <c r="C14" s="177" t="s">
        <v>78</v>
      </c>
      <c r="D14" s="224">
        <v>7812619.7000000002</v>
      </c>
      <c r="E14" s="224">
        <v>6337485.2999999998</v>
      </c>
      <c r="F14" s="318">
        <f t="shared" si="0"/>
        <v>0.81118568973733607</v>
      </c>
      <c r="G14" s="123"/>
      <c r="H14" s="123"/>
      <c r="I14" s="123"/>
      <c r="J14" s="123"/>
    </row>
    <row r="15" spans="1:14" ht="57.75" customHeight="1" thickBot="1">
      <c r="A15" s="601"/>
      <c r="B15" s="604"/>
      <c r="C15" s="319" t="s">
        <v>519</v>
      </c>
      <c r="D15" s="320">
        <f>SUM(D12,D13,D14)</f>
        <v>17294440.600000001</v>
      </c>
      <c r="E15" s="320">
        <f>SUM(E12,E13,E14)</f>
        <v>15594541.399999999</v>
      </c>
      <c r="F15" s="321">
        <f t="shared" si="0"/>
        <v>0.90170834435662506</v>
      </c>
      <c r="G15" s="123"/>
      <c r="H15" s="123"/>
      <c r="I15" s="123"/>
      <c r="J15" s="123"/>
    </row>
    <row r="16" spans="1:14" s="18" customFormat="1" ht="57.75" customHeight="1">
      <c r="A16" s="593">
        <v>2</v>
      </c>
      <c r="B16" s="602" t="s">
        <v>512</v>
      </c>
      <c r="C16" s="317" t="s">
        <v>57</v>
      </c>
      <c r="D16" s="219">
        <f>(5257507.9+852013.6+272434.5+10891.7+8218.5+111872.8)</f>
        <v>6512939</v>
      </c>
      <c r="E16" s="223">
        <f>(5193385.9+852013.6+263449+10891.7+2810.7+109420.5)</f>
        <v>6431971.4000000004</v>
      </c>
      <c r="F16" s="218">
        <f>E16/D16*100%</f>
        <v>0.98756819309992006</v>
      </c>
      <c r="G16" s="123"/>
      <c r="H16" s="123"/>
      <c r="I16" s="123"/>
      <c r="J16" s="123"/>
    </row>
    <row r="17" spans="1:10" ht="52.5" customHeight="1">
      <c r="A17" s="605"/>
      <c r="B17" s="603"/>
      <c r="C17" s="175" t="s">
        <v>521</v>
      </c>
      <c r="D17" s="220">
        <f>SUM(91531+62694+3341.1+119665+572.4)</f>
        <v>277803.5</v>
      </c>
      <c r="E17" s="545">
        <f>SUM(91530.8+62693.9+3341.1+119664.7+572.3)</f>
        <v>277802.8</v>
      </c>
      <c r="F17" s="226">
        <f t="shared" si="0"/>
        <v>0.99999748023333035</v>
      </c>
      <c r="G17" s="123"/>
      <c r="H17" s="123"/>
      <c r="I17" s="123"/>
      <c r="J17" s="123"/>
    </row>
    <row r="18" spans="1:10" s="18" customFormat="1" ht="54.75" customHeight="1">
      <c r="A18" s="605"/>
      <c r="B18" s="603"/>
      <c r="C18" s="175" t="s">
        <v>522</v>
      </c>
      <c r="D18" s="220">
        <f>SUM(85271.1+52015+15982.8+58189.7+2180.8)</f>
        <v>213639.39999999997</v>
      </c>
      <c r="E18" s="220">
        <f>SUM(85169+52014.9+15541.3+58057.4+2180.7)</f>
        <v>212963.3</v>
      </c>
      <c r="F18" s="226">
        <f t="shared" si="0"/>
        <v>0.99683532157457855</v>
      </c>
      <c r="G18" s="123"/>
      <c r="H18" s="123"/>
      <c r="I18" s="123"/>
      <c r="J18" s="123"/>
    </row>
    <row r="19" spans="1:10" s="18" customFormat="1" ht="39.75" customHeight="1">
      <c r="A19" s="605"/>
      <c r="B19" s="603"/>
      <c r="C19" s="175" t="s">
        <v>182</v>
      </c>
      <c r="D19" s="220">
        <f>SUM(90068.6+980.5+4475+127337.5+24410.5+64720.9+346.2)</f>
        <v>312339.20000000001</v>
      </c>
      <c r="E19" s="220">
        <f>SUM(89241.5+980.5+4041.7+127186+24289.4+64489+335.7)</f>
        <v>310563.8</v>
      </c>
      <c r="F19" s="226">
        <f t="shared" si="0"/>
        <v>0.99431579513554491</v>
      </c>
      <c r="G19" s="123"/>
      <c r="H19" s="123"/>
      <c r="I19" s="123"/>
      <c r="J19" s="123"/>
    </row>
    <row r="20" spans="1:10" s="18" customFormat="1" ht="63" customHeight="1">
      <c r="A20" s="605"/>
      <c r="B20" s="603"/>
      <c r="C20" s="175" t="s">
        <v>183</v>
      </c>
      <c r="D20" s="220">
        <f>SUM(135297.9+154583.7+11862.6+66332.6+198.8)</f>
        <v>368275.59999999992</v>
      </c>
      <c r="E20" s="220">
        <f>SUM(134959.4+154583.7+11862.6+66330.2+198.7)</f>
        <v>367934.6</v>
      </c>
      <c r="F20" s="226">
        <f t="shared" si="0"/>
        <v>0.9990740630115057</v>
      </c>
      <c r="G20" s="123"/>
      <c r="H20" s="123"/>
      <c r="I20" s="123"/>
      <c r="J20" s="123"/>
    </row>
    <row r="21" spans="1:10" s="18" customFormat="1" ht="39.75" customHeight="1">
      <c r="A21" s="605"/>
      <c r="B21" s="603"/>
      <c r="C21" s="175" t="s">
        <v>184</v>
      </c>
      <c r="D21" s="220">
        <f>SUM(125976+117822.9+5000+65925.8)</f>
        <v>314724.7</v>
      </c>
      <c r="E21" s="220">
        <f>SUM(123194.4+117822.9+3143+61040.5)</f>
        <v>305200.8</v>
      </c>
      <c r="F21" s="226">
        <f t="shared" si="0"/>
        <v>0.96973894962803997</v>
      </c>
      <c r="G21" s="123"/>
      <c r="H21" s="123"/>
      <c r="I21" s="123"/>
      <c r="J21" s="123"/>
    </row>
    <row r="22" spans="1:10" s="18" customFormat="1" ht="39.75" customHeight="1">
      <c r="A22" s="605"/>
      <c r="B22" s="603"/>
      <c r="C22" s="175" t="s">
        <v>97</v>
      </c>
      <c r="D22" s="220">
        <f>SUM(84539+137838.4+12443.7+11619.7+39877.4+1733)</f>
        <v>288051.20000000001</v>
      </c>
      <c r="E22" s="220">
        <f>SUM(84523.3+137314.3+9842.8+11403.7+36952+1733)</f>
        <v>281769.09999999998</v>
      </c>
      <c r="F22" s="226">
        <f t="shared" si="0"/>
        <v>0.97819102992801266</v>
      </c>
      <c r="G22" s="123"/>
      <c r="H22" s="123"/>
      <c r="I22" s="123"/>
      <c r="J22" s="123"/>
    </row>
    <row r="23" spans="1:10" s="18" customFormat="1" ht="50.25" customHeight="1">
      <c r="A23" s="605"/>
      <c r="B23" s="603"/>
      <c r="C23" s="175" t="s">
        <v>185</v>
      </c>
      <c r="D23" s="220">
        <f>SUM(103259.8+78.5+87062.8+1455.7+45529.5)</f>
        <v>237386.30000000002</v>
      </c>
      <c r="E23" s="220">
        <f>SUM(103259.6+78.5+87062.7+1455.7+45529.3)</f>
        <v>237385.8</v>
      </c>
      <c r="F23" s="226">
        <f t="shared" si="0"/>
        <v>0.99999789372849224</v>
      </c>
      <c r="G23" s="123"/>
      <c r="H23" s="123"/>
      <c r="I23" s="123"/>
      <c r="J23" s="123"/>
    </row>
    <row r="24" spans="1:10" s="18" customFormat="1" ht="46.8">
      <c r="A24" s="605"/>
      <c r="B24" s="603"/>
      <c r="C24" s="175" t="s">
        <v>98</v>
      </c>
      <c r="D24" s="220">
        <f>SUM(121476.4+697.4+8863.4+105273.1+32626.6+81096.7+127.1)</f>
        <v>350160.69999999995</v>
      </c>
      <c r="E24" s="220">
        <f>SUM(121475.8+697.4+8863.4+105273.1+26920.4+80993.7+127)</f>
        <v>344350.80000000005</v>
      </c>
      <c r="F24" s="226">
        <f t="shared" si="0"/>
        <v>0.98340790385671517</v>
      </c>
      <c r="G24" s="123"/>
      <c r="H24" s="123"/>
      <c r="I24" s="123"/>
      <c r="J24" s="123"/>
    </row>
    <row r="25" spans="1:10" s="18" customFormat="1" ht="46.8">
      <c r="A25" s="605"/>
      <c r="B25" s="603"/>
      <c r="C25" s="175" t="s">
        <v>186</v>
      </c>
      <c r="D25" s="220">
        <f>SUM(40291.8+38857.1+15385.7+19546.1+5600)</f>
        <v>119680.69999999998</v>
      </c>
      <c r="E25" s="220">
        <f>SUM(40291.8+38857+15385.7+19546.1+5600)</f>
        <v>119680.6</v>
      </c>
      <c r="F25" s="226">
        <f t="shared" si="0"/>
        <v>0.99999916444338999</v>
      </c>
      <c r="G25" s="123"/>
      <c r="H25" s="123"/>
      <c r="I25" s="123"/>
      <c r="J25" s="123"/>
    </row>
    <row r="26" spans="1:10" s="18" customFormat="1" ht="39.75" customHeight="1">
      <c r="A26" s="605"/>
      <c r="B26" s="603"/>
      <c r="C26" s="175" t="s">
        <v>99</v>
      </c>
      <c r="D26" s="220">
        <f>SUM(54534.9+79243.8+10266.7+21217.8+48156.1+3412.4)</f>
        <v>216831.7</v>
      </c>
      <c r="E26" s="220">
        <f>SUM(54534.8+78767.8+10266.6+21215.2+46700+3412.3)</f>
        <v>214896.7</v>
      </c>
      <c r="F26" s="226">
        <f t="shared" si="0"/>
        <v>0.99107602808998874</v>
      </c>
      <c r="G26" s="123"/>
      <c r="H26" s="123"/>
      <c r="I26" s="123"/>
      <c r="J26" s="123"/>
    </row>
    <row r="27" spans="1:10" s="18" customFormat="1" ht="39.75" customHeight="1">
      <c r="A27" s="605"/>
      <c r="B27" s="603"/>
      <c r="C27" s="175" t="s">
        <v>187</v>
      </c>
      <c r="D27" s="220">
        <f>SUM(105477+75431.7+4950+61870.1)</f>
        <v>247728.80000000002</v>
      </c>
      <c r="E27" s="220">
        <f>SUM(105476.8+75431.7+4950+61870.1)</f>
        <v>247728.6</v>
      </c>
      <c r="F27" s="226">
        <f t="shared" si="0"/>
        <v>0.99999919266552773</v>
      </c>
      <c r="G27" s="123"/>
      <c r="H27" s="123"/>
      <c r="I27" s="123"/>
      <c r="J27" s="123"/>
    </row>
    <row r="28" spans="1:10" s="18" customFormat="1" ht="42.75" customHeight="1">
      <c r="A28" s="605"/>
      <c r="B28" s="603"/>
      <c r="C28" s="175" t="s">
        <v>188</v>
      </c>
      <c r="D28" s="220">
        <f>SUM(131676.4+147462+5000+82902.2+5000)</f>
        <v>372040.60000000003</v>
      </c>
      <c r="E28" s="220">
        <f>SUM(131655.7+147462+5000+82821.6+5000)</f>
        <v>371939.30000000005</v>
      </c>
      <c r="F28" s="226">
        <f t="shared" si="0"/>
        <v>0.99972771788885406</v>
      </c>
      <c r="G28" s="123"/>
      <c r="H28" s="123"/>
      <c r="I28" s="123"/>
      <c r="J28" s="123"/>
    </row>
    <row r="29" spans="1:10" s="18" customFormat="1" ht="55.5" customHeight="1">
      <c r="A29" s="605"/>
      <c r="B29" s="603"/>
      <c r="C29" s="175" t="s">
        <v>189</v>
      </c>
      <c r="D29" s="220">
        <f>SUM(76533.8+113036.2+69875+52677.7+208.5)</f>
        <v>312331.2</v>
      </c>
      <c r="E29" s="220">
        <f>SUM(76533.4+113036.2+69872.6+52677.5+208.4)</f>
        <v>312328.09999999998</v>
      </c>
      <c r="F29" s="226">
        <f t="shared" si="0"/>
        <v>0.9999900746387167</v>
      </c>
      <c r="G29" s="123"/>
      <c r="H29" s="123"/>
      <c r="I29" s="123"/>
      <c r="J29" s="123"/>
    </row>
    <row r="30" spans="1:10" s="18" customFormat="1" ht="56.25" customHeight="1">
      <c r="A30" s="605"/>
      <c r="B30" s="603"/>
      <c r="C30" s="175" t="s">
        <v>100</v>
      </c>
      <c r="D30" s="220">
        <f>SUM(64043.9+127588.6+5573+10036.2+78363.2+148.5)</f>
        <v>285753.40000000002</v>
      </c>
      <c r="E30" s="220">
        <f>SUM(64028.8+127517.5+5573+10036+78336.6+148.5)</f>
        <v>285640.40000000002</v>
      </c>
      <c r="F30" s="226">
        <f t="shared" si="0"/>
        <v>0.9996045541365387</v>
      </c>
      <c r="G30" s="123"/>
      <c r="H30" s="123"/>
      <c r="I30" s="123"/>
      <c r="J30" s="123"/>
    </row>
    <row r="31" spans="1:10" s="18" customFormat="1" ht="34.5" customHeight="1">
      <c r="A31" s="605"/>
      <c r="B31" s="603"/>
      <c r="C31" s="175" t="s">
        <v>101</v>
      </c>
      <c r="D31" s="220">
        <f>SUM(142935.4+3150.6+132786.5+4897.8+48664.3+6092.7)</f>
        <v>338527.3</v>
      </c>
      <c r="E31" s="220">
        <f>SUM(142935.1+3150.6+132786.5+4738.6+48664+6092.6)</f>
        <v>338367.39999999997</v>
      </c>
      <c r="F31" s="226">
        <f t="shared" si="0"/>
        <v>0.99952765995534176</v>
      </c>
      <c r="G31" s="123"/>
      <c r="H31" s="123"/>
      <c r="I31" s="123"/>
      <c r="J31" s="123"/>
    </row>
    <row r="32" spans="1:10" s="18" customFormat="1" ht="42" customHeight="1">
      <c r="A32" s="605"/>
      <c r="B32" s="603"/>
      <c r="C32" s="177" t="s">
        <v>102</v>
      </c>
      <c r="D32" s="224">
        <f>SUM(86777.7+177064.4+853.7+1990.6+6559.1+26203.1+331.6)</f>
        <v>299780.1999999999</v>
      </c>
      <c r="E32" s="224">
        <f>SUM(86777.5+138995.2+853.7+1990.5+6559+26203+331.5)</f>
        <v>261710.40000000002</v>
      </c>
      <c r="F32" s="227">
        <f t="shared" si="0"/>
        <v>0.8730076235855474</v>
      </c>
      <c r="G32" s="123"/>
      <c r="H32" s="123"/>
      <c r="I32" s="123"/>
      <c r="J32" s="123"/>
    </row>
    <row r="33" spans="1:10" s="18" customFormat="1" ht="51" customHeight="1">
      <c r="A33" s="605"/>
      <c r="B33" s="603"/>
      <c r="C33" s="177" t="s">
        <v>190</v>
      </c>
      <c r="D33" s="224">
        <f>SUM(108742.7+121601.7+15030.7+36650.4+3500)</f>
        <v>285525.5</v>
      </c>
      <c r="E33" s="224">
        <f>SUM(108742.6+121601.7+15030.6+36649.8+3500)</f>
        <v>285524.7</v>
      </c>
      <c r="F33" s="227">
        <f t="shared" si="0"/>
        <v>0.99999719814867682</v>
      </c>
      <c r="G33" s="123"/>
      <c r="H33" s="123"/>
      <c r="I33" s="123"/>
      <c r="J33" s="123"/>
    </row>
    <row r="34" spans="1:10" s="18" customFormat="1" ht="57.75" customHeight="1">
      <c r="A34" s="605"/>
      <c r="B34" s="603"/>
      <c r="C34" s="177" t="s">
        <v>191</v>
      </c>
      <c r="D34" s="224">
        <f>SUM(119492.4+88151+36219.8+146183.3+35)</f>
        <v>390081.5</v>
      </c>
      <c r="E34" s="224">
        <f>SUM(119489.6+88150.9+36219.7+146183.2+35)</f>
        <v>390078.4</v>
      </c>
      <c r="F34" s="227">
        <f t="shared" si="0"/>
        <v>0.99999205294278248</v>
      </c>
      <c r="G34" s="123"/>
      <c r="H34" s="123"/>
      <c r="I34" s="123"/>
      <c r="J34" s="123"/>
    </row>
    <row r="35" spans="1:10" ht="70.5" customHeight="1" thickBot="1">
      <c r="A35" s="594"/>
      <c r="B35" s="604"/>
      <c r="C35" s="176" t="s">
        <v>520</v>
      </c>
      <c r="D35" s="221">
        <f>SUM(D16:D34)</f>
        <v>11743600.499999998</v>
      </c>
      <c r="E35" s="221">
        <f>SUM(E16:E34)</f>
        <v>11597837</v>
      </c>
      <c r="F35" s="222">
        <f t="shared" si="0"/>
        <v>0.98758783560459174</v>
      </c>
      <c r="G35" s="123"/>
      <c r="H35" s="123"/>
      <c r="I35" s="123"/>
      <c r="J35" s="123"/>
    </row>
    <row r="36" spans="1:10" ht="63" customHeight="1" thickBot="1">
      <c r="A36" s="593">
        <v>3</v>
      </c>
      <c r="B36" s="591" t="s">
        <v>638</v>
      </c>
      <c r="C36" s="322" t="s">
        <v>57</v>
      </c>
      <c r="D36" s="324">
        <f>(9761207.3+776765.8+166097.8+43608.6)</f>
        <v>10747679.500000002</v>
      </c>
      <c r="E36" s="324">
        <f>(9757448.5+775190.4+148416.8+43601.1)</f>
        <v>10724656.800000001</v>
      </c>
      <c r="F36" s="325">
        <f>E36/D36*100%</f>
        <v>0.99785789109174672</v>
      </c>
    </row>
    <row r="37" spans="1:10" ht="75" customHeight="1" thickBot="1">
      <c r="A37" s="594"/>
      <c r="B37" s="592"/>
      <c r="C37" s="176" t="s">
        <v>639</v>
      </c>
      <c r="D37" s="326">
        <f>(9761207.3+776765.8+166097.8+43608.6)</f>
        <v>10747679.500000002</v>
      </c>
      <c r="E37" s="326">
        <f>(9757448.5+775190.4+148416.8+43601.1)</f>
        <v>10724656.800000001</v>
      </c>
      <c r="F37" s="327">
        <f>E37/D37*100%</f>
        <v>0.99785789109174672</v>
      </c>
    </row>
  </sheetData>
  <mergeCells count="13">
    <mergeCell ref="B36:B37"/>
    <mergeCell ref="A36:A37"/>
    <mergeCell ref="A8:F8"/>
    <mergeCell ref="A1:D1"/>
    <mergeCell ref="A9:A10"/>
    <mergeCell ref="B9:B10"/>
    <mergeCell ref="C9:C10"/>
    <mergeCell ref="D9:E9"/>
    <mergeCell ref="F9:F10"/>
    <mergeCell ref="A12:A15"/>
    <mergeCell ref="B12:B15"/>
    <mergeCell ref="A16:A35"/>
    <mergeCell ref="B16:B35"/>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I524"/>
  <sheetViews>
    <sheetView tabSelected="1" zoomScale="70" zoomScaleNormal="70" workbookViewId="0">
      <pane ySplit="2" topLeftCell="A35" activePane="bottomLeft" state="frozen"/>
      <selection pane="bottomLeft" sqref="A1:Q39"/>
    </sheetView>
  </sheetViews>
  <sheetFormatPr defaultRowHeight="14.4"/>
  <cols>
    <col min="1" max="1" width="10.88671875" style="11" customWidth="1"/>
    <col min="2" max="2" width="34.44140625" style="11" customWidth="1"/>
    <col min="3" max="3" width="15.109375" style="11" customWidth="1"/>
    <col min="4" max="4" width="21.5546875" style="11" customWidth="1"/>
    <col min="5" max="5" width="21.5546875" style="11" bestFit="1" customWidth="1"/>
    <col min="6" max="6" width="16.6640625" style="11" customWidth="1"/>
    <col min="7" max="7" width="19.6640625" style="11" customWidth="1"/>
    <col min="8" max="8" width="23.5546875" style="11" customWidth="1"/>
    <col min="9" max="9" width="43.33203125" customWidth="1"/>
    <col min="10" max="10" width="80.5546875" style="11" customWidth="1"/>
    <col min="11" max="11" width="43" style="11" customWidth="1"/>
    <col min="12" max="12" width="13" style="11" customWidth="1"/>
    <col min="13" max="13" width="17.33203125" style="11" customWidth="1"/>
    <col min="14" max="14" width="15.5546875" style="11" customWidth="1"/>
    <col min="15" max="15" width="18.88671875" style="11" customWidth="1"/>
    <col min="16" max="16" width="18.6640625" style="11" customWidth="1"/>
    <col min="17" max="17" width="48.88671875" style="11" customWidth="1"/>
    <col min="18" max="70" width="9.109375" style="11"/>
    <col min="71" max="165" width="9.109375" style="38"/>
    <col min="166" max="257" width="9.109375" style="11"/>
    <col min="258" max="258" width="15" style="11" bestFit="1" customWidth="1"/>
    <col min="259" max="259" width="30.5546875" style="11" customWidth="1"/>
    <col min="260" max="260" width="11.5546875" style="11" customWidth="1"/>
    <col min="261" max="261" width="13" style="11" customWidth="1"/>
    <col min="262" max="262" width="13.33203125" style="11" customWidth="1"/>
    <col min="263" max="263" width="15" style="11" bestFit="1" customWidth="1"/>
    <col min="264" max="264" width="14.5546875" style="11" customWidth="1"/>
    <col min="265" max="265" width="15.109375" style="11" customWidth="1"/>
    <col min="266" max="266" width="22.6640625" style="11" customWidth="1"/>
    <col min="267" max="267" width="18.33203125" style="11" bestFit="1" customWidth="1"/>
    <col min="268" max="268" width="10.44140625" style="11" customWidth="1"/>
    <col min="269" max="269" width="12" style="11" customWidth="1"/>
    <col min="270" max="270" width="12.88671875" style="11" bestFit="1" customWidth="1"/>
    <col min="271" max="271" width="14" style="11" customWidth="1"/>
    <col min="272" max="272" width="16.88671875" style="11" customWidth="1"/>
    <col min="273" max="273" width="18.109375" style="11" customWidth="1"/>
    <col min="274" max="513" width="9.109375" style="11"/>
    <col min="514" max="514" width="15" style="11" bestFit="1" customWidth="1"/>
    <col min="515" max="515" width="30.5546875" style="11" customWidth="1"/>
    <col min="516" max="516" width="11.5546875" style="11" customWidth="1"/>
    <col min="517" max="517" width="13" style="11" customWidth="1"/>
    <col min="518" max="518" width="13.33203125" style="11" customWidth="1"/>
    <col min="519" max="519" width="15" style="11" bestFit="1" customWidth="1"/>
    <col min="520" max="520" width="14.5546875" style="11" customWidth="1"/>
    <col min="521" max="521" width="15.109375" style="11" customWidth="1"/>
    <col min="522" max="522" width="22.6640625" style="11" customWidth="1"/>
    <col min="523" max="523" width="18.33203125" style="11" bestFit="1" customWidth="1"/>
    <col min="524" max="524" width="10.44140625" style="11" customWidth="1"/>
    <col min="525" max="525" width="12" style="11" customWidth="1"/>
    <col min="526" max="526" width="12.88671875" style="11" bestFit="1" customWidth="1"/>
    <col min="527" max="527" width="14" style="11" customWidth="1"/>
    <col min="528" max="528" width="16.88671875" style="11" customWidth="1"/>
    <col min="529" max="529" width="18.109375" style="11" customWidth="1"/>
    <col min="530" max="769" width="9.109375" style="11"/>
    <col min="770" max="770" width="15" style="11" bestFit="1" customWidth="1"/>
    <col min="771" max="771" width="30.5546875" style="11" customWidth="1"/>
    <col min="772" max="772" width="11.5546875" style="11" customWidth="1"/>
    <col min="773" max="773" width="13" style="11" customWidth="1"/>
    <col min="774" max="774" width="13.33203125" style="11" customWidth="1"/>
    <col min="775" max="775" width="15" style="11" bestFit="1" customWidth="1"/>
    <col min="776" max="776" width="14.5546875" style="11" customWidth="1"/>
    <col min="777" max="777" width="15.109375" style="11" customWidth="1"/>
    <col min="778" max="778" width="22.6640625" style="11" customWidth="1"/>
    <col min="779" max="779" width="18.33203125" style="11" bestFit="1" customWidth="1"/>
    <col min="780" max="780" width="10.44140625" style="11" customWidth="1"/>
    <col min="781" max="781" width="12" style="11" customWidth="1"/>
    <col min="782" max="782" width="12.88671875" style="11" bestFit="1" customWidth="1"/>
    <col min="783" max="783" width="14" style="11" customWidth="1"/>
    <col min="784" max="784" width="16.88671875" style="11" customWidth="1"/>
    <col min="785" max="785" width="18.109375" style="11" customWidth="1"/>
    <col min="786" max="1025" width="9.109375" style="11"/>
    <col min="1026" max="1026" width="15" style="11" bestFit="1" customWidth="1"/>
    <col min="1027" max="1027" width="30.5546875" style="11" customWidth="1"/>
    <col min="1028" max="1028" width="11.5546875" style="11" customWidth="1"/>
    <col min="1029" max="1029" width="13" style="11" customWidth="1"/>
    <col min="1030" max="1030" width="13.33203125" style="11" customWidth="1"/>
    <col min="1031" max="1031" width="15" style="11" bestFit="1" customWidth="1"/>
    <col min="1032" max="1032" width="14.5546875" style="11" customWidth="1"/>
    <col min="1033" max="1033" width="15.109375" style="11" customWidth="1"/>
    <col min="1034" max="1034" width="22.6640625" style="11" customWidth="1"/>
    <col min="1035" max="1035" width="18.33203125" style="11" bestFit="1" customWidth="1"/>
    <col min="1036" max="1036" width="10.44140625" style="11" customWidth="1"/>
    <col min="1037" max="1037" width="12" style="11" customWidth="1"/>
    <col min="1038" max="1038" width="12.88671875" style="11" bestFit="1" customWidth="1"/>
    <col min="1039" max="1039" width="14" style="11" customWidth="1"/>
    <col min="1040" max="1040" width="16.88671875" style="11" customWidth="1"/>
    <col min="1041" max="1041" width="18.109375" style="11" customWidth="1"/>
    <col min="1042" max="1281" width="9.109375" style="11"/>
    <col min="1282" max="1282" width="15" style="11" bestFit="1" customWidth="1"/>
    <col min="1283" max="1283" width="30.5546875" style="11" customWidth="1"/>
    <col min="1284" max="1284" width="11.5546875" style="11" customWidth="1"/>
    <col min="1285" max="1285" width="13" style="11" customWidth="1"/>
    <col min="1286" max="1286" width="13.33203125" style="11" customWidth="1"/>
    <col min="1287" max="1287" width="15" style="11" bestFit="1" customWidth="1"/>
    <col min="1288" max="1288" width="14.5546875" style="11" customWidth="1"/>
    <col min="1289" max="1289" width="15.109375" style="11" customWidth="1"/>
    <col min="1290" max="1290" width="22.6640625" style="11" customWidth="1"/>
    <col min="1291" max="1291" width="18.33203125" style="11" bestFit="1" customWidth="1"/>
    <col min="1292" max="1292" width="10.44140625" style="11" customWidth="1"/>
    <col min="1293" max="1293" width="12" style="11" customWidth="1"/>
    <col min="1294" max="1294" width="12.88671875" style="11" bestFit="1" customWidth="1"/>
    <col min="1295" max="1295" width="14" style="11" customWidth="1"/>
    <col min="1296" max="1296" width="16.88671875" style="11" customWidth="1"/>
    <col min="1297" max="1297" width="18.109375" style="11" customWidth="1"/>
    <col min="1298" max="1537" width="9.109375" style="11"/>
    <col min="1538" max="1538" width="15" style="11" bestFit="1" customWidth="1"/>
    <col min="1539" max="1539" width="30.5546875" style="11" customWidth="1"/>
    <col min="1540" max="1540" width="11.5546875" style="11" customWidth="1"/>
    <col min="1541" max="1541" width="13" style="11" customWidth="1"/>
    <col min="1542" max="1542" width="13.33203125" style="11" customWidth="1"/>
    <col min="1543" max="1543" width="15" style="11" bestFit="1" customWidth="1"/>
    <col min="1544" max="1544" width="14.5546875" style="11" customWidth="1"/>
    <col min="1545" max="1545" width="15.109375" style="11" customWidth="1"/>
    <col min="1546" max="1546" width="22.6640625" style="11" customWidth="1"/>
    <col min="1547" max="1547" width="18.33203125" style="11" bestFit="1" customWidth="1"/>
    <col min="1548" max="1548" width="10.44140625" style="11" customWidth="1"/>
    <col min="1549" max="1549" width="12" style="11" customWidth="1"/>
    <col min="1550" max="1550" width="12.88671875" style="11" bestFit="1" customWidth="1"/>
    <col min="1551" max="1551" width="14" style="11" customWidth="1"/>
    <col min="1552" max="1552" width="16.88671875" style="11" customWidth="1"/>
    <col min="1553" max="1553" width="18.109375" style="11" customWidth="1"/>
    <col min="1554" max="1793" width="9.109375" style="11"/>
    <col min="1794" max="1794" width="15" style="11" bestFit="1" customWidth="1"/>
    <col min="1795" max="1795" width="30.5546875" style="11" customWidth="1"/>
    <col min="1796" max="1796" width="11.5546875" style="11" customWidth="1"/>
    <col min="1797" max="1797" width="13" style="11" customWidth="1"/>
    <col min="1798" max="1798" width="13.33203125" style="11" customWidth="1"/>
    <col min="1799" max="1799" width="15" style="11" bestFit="1" customWidth="1"/>
    <col min="1800" max="1800" width="14.5546875" style="11" customWidth="1"/>
    <col min="1801" max="1801" width="15.109375" style="11" customWidth="1"/>
    <col min="1802" max="1802" width="22.6640625" style="11" customWidth="1"/>
    <col min="1803" max="1803" width="18.33203125" style="11" bestFit="1" customWidth="1"/>
    <col min="1804" max="1804" width="10.44140625" style="11" customWidth="1"/>
    <col min="1805" max="1805" width="12" style="11" customWidth="1"/>
    <col min="1806" max="1806" width="12.88671875" style="11" bestFit="1" customWidth="1"/>
    <col min="1807" max="1807" width="14" style="11" customWidth="1"/>
    <col min="1808" max="1808" width="16.88671875" style="11" customWidth="1"/>
    <col min="1809" max="1809" width="18.109375" style="11" customWidth="1"/>
    <col min="1810" max="2049" width="9.109375" style="11"/>
    <col min="2050" max="2050" width="15" style="11" bestFit="1" customWidth="1"/>
    <col min="2051" max="2051" width="30.5546875" style="11" customWidth="1"/>
    <col min="2052" max="2052" width="11.5546875" style="11" customWidth="1"/>
    <col min="2053" max="2053" width="13" style="11" customWidth="1"/>
    <col min="2054" max="2054" width="13.33203125" style="11" customWidth="1"/>
    <col min="2055" max="2055" width="15" style="11" bestFit="1" customWidth="1"/>
    <col min="2056" max="2056" width="14.5546875" style="11" customWidth="1"/>
    <col min="2057" max="2057" width="15.109375" style="11" customWidth="1"/>
    <col min="2058" max="2058" width="22.6640625" style="11" customWidth="1"/>
    <col min="2059" max="2059" width="18.33203125" style="11" bestFit="1" customWidth="1"/>
    <col min="2060" max="2060" width="10.44140625" style="11" customWidth="1"/>
    <col min="2061" max="2061" width="12" style="11" customWidth="1"/>
    <col min="2062" max="2062" width="12.88671875" style="11" bestFit="1" customWidth="1"/>
    <col min="2063" max="2063" width="14" style="11" customWidth="1"/>
    <col min="2064" max="2064" width="16.88671875" style="11" customWidth="1"/>
    <col min="2065" max="2065" width="18.109375" style="11" customWidth="1"/>
    <col min="2066" max="2305" width="9.109375" style="11"/>
    <col min="2306" max="2306" width="15" style="11" bestFit="1" customWidth="1"/>
    <col min="2307" max="2307" width="30.5546875" style="11" customWidth="1"/>
    <col min="2308" max="2308" width="11.5546875" style="11" customWidth="1"/>
    <col min="2309" max="2309" width="13" style="11" customWidth="1"/>
    <col min="2310" max="2310" width="13.33203125" style="11" customWidth="1"/>
    <col min="2311" max="2311" width="15" style="11" bestFit="1" customWidth="1"/>
    <col min="2312" max="2312" width="14.5546875" style="11" customWidth="1"/>
    <col min="2313" max="2313" width="15.109375" style="11" customWidth="1"/>
    <col min="2314" max="2314" width="22.6640625" style="11" customWidth="1"/>
    <col min="2315" max="2315" width="18.33203125" style="11" bestFit="1" customWidth="1"/>
    <col min="2316" max="2316" width="10.44140625" style="11" customWidth="1"/>
    <col min="2317" max="2317" width="12" style="11" customWidth="1"/>
    <col min="2318" max="2318" width="12.88671875" style="11" bestFit="1" customWidth="1"/>
    <col min="2319" max="2319" width="14" style="11" customWidth="1"/>
    <col min="2320" max="2320" width="16.88671875" style="11" customWidth="1"/>
    <col min="2321" max="2321" width="18.109375" style="11" customWidth="1"/>
    <col min="2322" max="2561" width="9.109375" style="11"/>
    <col min="2562" max="2562" width="15" style="11" bestFit="1" customWidth="1"/>
    <col min="2563" max="2563" width="30.5546875" style="11" customWidth="1"/>
    <col min="2564" max="2564" width="11.5546875" style="11" customWidth="1"/>
    <col min="2565" max="2565" width="13" style="11" customWidth="1"/>
    <col min="2566" max="2566" width="13.33203125" style="11" customWidth="1"/>
    <col min="2567" max="2567" width="15" style="11" bestFit="1" customWidth="1"/>
    <col min="2568" max="2568" width="14.5546875" style="11" customWidth="1"/>
    <col min="2569" max="2569" width="15.109375" style="11" customWidth="1"/>
    <col min="2570" max="2570" width="22.6640625" style="11" customWidth="1"/>
    <col min="2571" max="2571" width="18.33203125" style="11" bestFit="1" customWidth="1"/>
    <col min="2572" max="2572" width="10.44140625" style="11" customWidth="1"/>
    <col min="2573" max="2573" width="12" style="11" customWidth="1"/>
    <col min="2574" max="2574" width="12.88671875" style="11" bestFit="1" customWidth="1"/>
    <col min="2575" max="2575" width="14" style="11" customWidth="1"/>
    <col min="2576" max="2576" width="16.88671875" style="11" customWidth="1"/>
    <col min="2577" max="2577" width="18.109375" style="11" customWidth="1"/>
    <col min="2578" max="2817" width="9.109375" style="11"/>
    <col min="2818" max="2818" width="15" style="11" bestFit="1" customWidth="1"/>
    <col min="2819" max="2819" width="30.5546875" style="11" customWidth="1"/>
    <col min="2820" max="2820" width="11.5546875" style="11" customWidth="1"/>
    <col min="2821" max="2821" width="13" style="11" customWidth="1"/>
    <col min="2822" max="2822" width="13.33203125" style="11" customWidth="1"/>
    <col min="2823" max="2823" width="15" style="11" bestFit="1" customWidth="1"/>
    <col min="2824" max="2824" width="14.5546875" style="11" customWidth="1"/>
    <col min="2825" max="2825" width="15.109375" style="11" customWidth="1"/>
    <col min="2826" max="2826" width="22.6640625" style="11" customWidth="1"/>
    <col min="2827" max="2827" width="18.33203125" style="11" bestFit="1" customWidth="1"/>
    <col min="2828" max="2828" width="10.44140625" style="11" customWidth="1"/>
    <col min="2829" max="2829" width="12" style="11" customWidth="1"/>
    <col min="2830" max="2830" width="12.88671875" style="11" bestFit="1" customWidth="1"/>
    <col min="2831" max="2831" width="14" style="11" customWidth="1"/>
    <col min="2832" max="2832" width="16.88671875" style="11" customWidth="1"/>
    <col min="2833" max="2833" width="18.109375" style="11" customWidth="1"/>
    <col min="2834" max="3073" width="9.109375" style="11"/>
    <col min="3074" max="3074" width="15" style="11" bestFit="1" customWidth="1"/>
    <col min="3075" max="3075" width="30.5546875" style="11" customWidth="1"/>
    <col min="3076" max="3076" width="11.5546875" style="11" customWidth="1"/>
    <col min="3077" max="3077" width="13" style="11" customWidth="1"/>
    <col min="3078" max="3078" width="13.33203125" style="11" customWidth="1"/>
    <col min="3079" max="3079" width="15" style="11" bestFit="1" customWidth="1"/>
    <col min="3080" max="3080" width="14.5546875" style="11" customWidth="1"/>
    <col min="3081" max="3081" width="15.109375" style="11" customWidth="1"/>
    <col min="3082" max="3082" width="22.6640625" style="11" customWidth="1"/>
    <col min="3083" max="3083" width="18.33203125" style="11" bestFit="1" customWidth="1"/>
    <col min="3084" max="3084" width="10.44140625" style="11" customWidth="1"/>
    <col min="3085" max="3085" width="12" style="11" customWidth="1"/>
    <col min="3086" max="3086" width="12.88671875" style="11" bestFit="1" customWidth="1"/>
    <col min="3087" max="3087" width="14" style="11" customWidth="1"/>
    <col min="3088" max="3088" width="16.88671875" style="11" customWidth="1"/>
    <col min="3089" max="3089" width="18.109375" style="11" customWidth="1"/>
    <col min="3090" max="3329" width="9.109375" style="11"/>
    <col min="3330" max="3330" width="15" style="11" bestFit="1" customWidth="1"/>
    <col min="3331" max="3331" width="30.5546875" style="11" customWidth="1"/>
    <col min="3332" max="3332" width="11.5546875" style="11" customWidth="1"/>
    <col min="3333" max="3333" width="13" style="11" customWidth="1"/>
    <col min="3334" max="3334" width="13.33203125" style="11" customWidth="1"/>
    <col min="3335" max="3335" width="15" style="11" bestFit="1" customWidth="1"/>
    <col min="3336" max="3336" width="14.5546875" style="11" customWidth="1"/>
    <col min="3337" max="3337" width="15.109375" style="11" customWidth="1"/>
    <col min="3338" max="3338" width="22.6640625" style="11" customWidth="1"/>
    <col min="3339" max="3339" width="18.33203125" style="11" bestFit="1" customWidth="1"/>
    <col min="3340" max="3340" width="10.44140625" style="11" customWidth="1"/>
    <col min="3341" max="3341" width="12" style="11" customWidth="1"/>
    <col min="3342" max="3342" width="12.88671875" style="11" bestFit="1" customWidth="1"/>
    <col min="3343" max="3343" width="14" style="11" customWidth="1"/>
    <col min="3344" max="3344" width="16.88671875" style="11" customWidth="1"/>
    <col min="3345" max="3345" width="18.109375" style="11" customWidth="1"/>
    <col min="3346" max="3585" width="9.109375" style="11"/>
    <col min="3586" max="3586" width="15" style="11" bestFit="1" customWidth="1"/>
    <col min="3587" max="3587" width="30.5546875" style="11" customWidth="1"/>
    <col min="3588" max="3588" width="11.5546875" style="11" customWidth="1"/>
    <col min="3589" max="3589" width="13" style="11" customWidth="1"/>
    <col min="3590" max="3590" width="13.33203125" style="11" customWidth="1"/>
    <col min="3591" max="3591" width="15" style="11" bestFit="1" customWidth="1"/>
    <col min="3592" max="3592" width="14.5546875" style="11" customWidth="1"/>
    <col min="3593" max="3593" width="15.109375" style="11" customWidth="1"/>
    <col min="3594" max="3594" width="22.6640625" style="11" customWidth="1"/>
    <col min="3595" max="3595" width="18.33203125" style="11" bestFit="1" customWidth="1"/>
    <col min="3596" max="3596" width="10.44140625" style="11" customWidth="1"/>
    <col min="3597" max="3597" width="12" style="11" customWidth="1"/>
    <col min="3598" max="3598" width="12.88671875" style="11" bestFit="1" customWidth="1"/>
    <col min="3599" max="3599" width="14" style="11" customWidth="1"/>
    <col min="3600" max="3600" width="16.88671875" style="11" customWidth="1"/>
    <col min="3601" max="3601" width="18.109375" style="11" customWidth="1"/>
    <col min="3602" max="3841" width="9.109375" style="11"/>
    <col min="3842" max="3842" width="15" style="11" bestFit="1" customWidth="1"/>
    <col min="3843" max="3843" width="30.5546875" style="11" customWidth="1"/>
    <col min="3844" max="3844" width="11.5546875" style="11" customWidth="1"/>
    <col min="3845" max="3845" width="13" style="11" customWidth="1"/>
    <col min="3846" max="3846" width="13.33203125" style="11" customWidth="1"/>
    <col min="3847" max="3847" width="15" style="11" bestFit="1" customWidth="1"/>
    <col min="3848" max="3848" width="14.5546875" style="11" customWidth="1"/>
    <col min="3849" max="3849" width="15.109375" style="11" customWidth="1"/>
    <col min="3850" max="3850" width="22.6640625" style="11" customWidth="1"/>
    <col min="3851" max="3851" width="18.33203125" style="11" bestFit="1" customWidth="1"/>
    <col min="3852" max="3852" width="10.44140625" style="11" customWidth="1"/>
    <col min="3853" max="3853" width="12" style="11" customWidth="1"/>
    <col min="3854" max="3854" width="12.88671875" style="11" bestFit="1" customWidth="1"/>
    <col min="3855" max="3855" width="14" style="11" customWidth="1"/>
    <col min="3856" max="3856" width="16.88671875" style="11" customWidth="1"/>
    <col min="3857" max="3857" width="18.109375" style="11" customWidth="1"/>
    <col min="3858" max="4097" width="9.109375" style="11"/>
    <col min="4098" max="4098" width="15" style="11" bestFit="1" customWidth="1"/>
    <col min="4099" max="4099" width="30.5546875" style="11" customWidth="1"/>
    <col min="4100" max="4100" width="11.5546875" style="11" customWidth="1"/>
    <col min="4101" max="4101" width="13" style="11" customWidth="1"/>
    <col min="4102" max="4102" width="13.33203125" style="11" customWidth="1"/>
    <col min="4103" max="4103" width="15" style="11" bestFit="1" customWidth="1"/>
    <col min="4104" max="4104" width="14.5546875" style="11" customWidth="1"/>
    <col min="4105" max="4105" width="15.109375" style="11" customWidth="1"/>
    <col min="4106" max="4106" width="22.6640625" style="11" customWidth="1"/>
    <col min="4107" max="4107" width="18.33203125" style="11" bestFit="1" customWidth="1"/>
    <col min="4108" max="4108" width="10.44140625" style="11" customWidth="1"/>
    <col min="4109" max="4109" width="12" style="11" customWidth="1"/>
    <col min="4110" max="4110" width="12.88671875" style="11" bestFit="1" customWidth="1"/>
    <col min="4111" max="4111" width="14" style="11" customWidth="1"/>
    <col min="4112" max="4112" width="16.88671875" style="11" customWidth="1"/>
    <col min="4113" max="4113" width="18.109375" style="11" customWidth="1"/>
    <col min="4114" max="4353" width="9.109375" style="11"/>
    <col min="4354" max="4354" width="15" style="11" bestFit="1" customWidth="1"/>
    <col min="4355" max="4355" width="30.5546875" style="11" customWidth="1"/>
    <col min="4356" max="4356" width="11.5546875" style="11" customWidth="1"/>
    <col min="4357" max="4357" width="13" style="11" customWidth="1"/>
    <col min="4358" max="4358" width="13.33203125" style="11" customWidth="1"/>
    <col min="4359" max="4359" width="15" style="11" bestFit="1" customWidth="1"/>
    <col min="4360" max="4360" width="14.5546875" style="11" customWidth="1"/>
    <col min="4361" max="4361" width="15.109375" style="11" customWidth="1"/>
    <col min="4362" max="4362" width="22.6640625" style="11" customWidth="1"/>
    <col min="4363" max="4363" width="18.33203125" style="11" bestFit="1" customWidth="1"/>
    <col min="4364" max="4364" width="10.44140625" style="11" customWidth="1"/>
    <col min="4365" max="4365" width="12" style="11" customWidth="1"/>
    <col min="4366" max="4366" width="12.88671875" style="11" bestFit="1" customWidth="1"/>
    <col min="4367" max="4367" width="14" style="11" customWidth="1"/>
    <col min="4368" max="4368" width="16.88671875" style="11" customWidth="1"/>
    <col min="4369" max="4369" width="18.109375" style="11" customWidth="1"/>
    <col min="4370" max="4609" width="9.109375" style="11"/>
    <col min="4610" max="4610" width="15" style="11" bestFit="1" customWidth="1"/>
    <col min="4611" max="4611" width="30.5546875" style="11" customWidth="1"/>
    <col min="4612" max="4612" width="11.5546875" style="11" customWidth="1"/>
    <col min="4613" max="4613" width="13" style="11" customWidth="1"/>
    <col min="4614" max="4614" width="13.33203125" style="11" customWidth="1"/>
    <col min="4615" max="4615" width="15" style="11" bestFit="1" customWidth="1"/>
    <col min="4616" max="4616" width="14.5546875" style="11" customWidth="1"/>
    <col min="4617" max="4617" width="15.109375" style="11" customWidth="1"/>
    <col min="4618" max="4618" width="22.6640625" style="11" customWidth="1"/>
    <col min="4619" max="4619" width="18.33203125" style="11" bestFit="1" customWidth="1"/>
    <col min="4620" max="4620" width="10.44140625" style="11" customWidth="1"/>
    <col min="4621" max="4621" width="12" style="11" customWidth="1"/>
    <col min="4622" max="4622" width="12.88671875" style="11" bestFit="1" customWidth="1"/>
    <col min="4623" max="4623" width="14" style="11" customWidth="1"/>
    <col min="4624" max="4624" width="16.88671875" style="11" customWidth="1"/>
    <col min="4625" max="4625" width="18.109375" style="11" customWidth="1"/>
    <col min="4626" max="4865" width="9.109375" style="11"/>
    <col min="4866" max="4866" width="15" style="11" bestFit="1" customWidth="1"/>
    <col min="4867" max="4867" width="30.5546875" style="11" customWidth="1"/>
    <col min="4868" max="4868" width="11.5546875" style="11" customWidth="1"/>
    <col min="4869" max="4869" width="13" style="11" customWidth="1"/>
    <col min="4870" max="4870" width="13.33203125" style="11" customWidth="1"/>
    <col min="4871" max="4871" width="15" style="11" bestFit="1" customWidth="1"/>
    <col min="4872" max="4872" width="14.5546875" style="11" customWidth="1"/>
    <col min="4873" max="4873" width="15.109375" style="11" customWidth="1"/>
    <col min="4874" max="4874" width="22.6640625" style="11" customWidth="1"/>
    <col min="4875" max="4875" width="18.33203125" style="11" bestFit="1" customWidth="1"/>
    <col min="4876" max="4876" width="10.44140625" style="11" customWidth="1"/>
    <col min="4877" max="4877" width="12" style="11" customWidth="1"/>
    <col min="4878" max="4878" width="12.88671875" style="11" bestFit="1" customWidth="1"/>
    <col min="4879" max="4879" width="14" style="11" customWidth="1"/>
    <col min="4880" max="4880" width="16.88671875" style="11" customWidth="1"/>
    <col min="4881" max="4881" width="18.109375" style="11" customWidth="1"/>
    <col min="4882" max="5121" width="9.109375" style="11"/>
    <col min="5122" max="5122" width="15" style="11" bestFit="1" customWidth="1"/>
    <col min="5123" max="5123" width="30.5546875" style="11" customWidth="1"/>
    <col min="5124" max="5124" width="11.5546875" style="11" customWidth="1"/>
    <col min="5125" max="5125" width="13" style="11" customWidth="1"/>
    <col min="5126" max="5126" width="13.33203125" style="11" customWidth="1"/>
    <col min="5127" max="5127" width="15" style="11" bestFit="1" customWidth="1"/>
    <col min="5128" max="5128" width="14.5546875" style="11" customWidth="1"/>
    <col min="5129" max="5129" width="15.109375" style="11" customWidth="1"/>
    <col min="5130" max="5130" width="22.6640625" style="11" customWidth="1"/>
    <col min="5131" max="5131" width="18.33203125" style="11" bestFit="1" customWidth="1"/>
    <col min="5132" max="5132" width="10.44140625" style="11" customWidth="1"/>
    <col min="5133" max="5133" width="12" style="11" customWidth="1"/>
    <col min="5134" max="5134" width="12.88671875" style="11" bestFit="1" customWidth="1"/>
    <col min="5135" max="5135" width="14" style="11" customWidth="1"/>
    <col min="5136" max="5136" width="16.88671875" style="11" customWidth="1"/>
    <col min="5137" max="5137" width="18.109375" style="11" customWidth="1"/>
    <col min="5138" max="5377" width="9.109375" style="11"/>
    <col min="5378" max="5378" width="15" style="11" bestFit="1" customWidth="1"/>
    <col min="5379" max="5379" width="30.5546875" style="11" customWidth="1"/>
    <col min="5380" max="5380" width="11.5546875" style="11" customWidth="1"/>
    <col min="5381" max="5381" width="13" style="11" customWidth="1"/>
    <col min="5382" max="5382" width="13.33203125" style="11" customWidth="1"/>
    <col min="5383" max="5383" width="15" style="11" bestFit="1" customWidth="1"/>
    <col min="5384" max="5384" width="14.5546875" style="11" customWidth="1"/>
    <col min="5385" max="5385" width="15.109375" style="11" customWidth="1"/>
    <col min="5386" max="5386" width="22.6640625" style="11" customWidth="1"/>
    <col min="5387" max="5387" width="18.33203125" style="11" bestFit="1" customWidth="1"/>
    <col min="5388" max="5388" width="10.44140625" style="11" customWidth="1"/>
    <col min="5389" max="5389" width="12" style="11" customWidth="1"/>
    <col min="5390" max="5390" width="12.88671875" style="11" bestFit="1" customWidth="1"/>
    <col min="5391" max="5391" width="14" style="11" customWidth="1"/>
    <col min="5392" max="5392" width="16.88671875" style="11" customWidth="1"/>
    <col min="5393" max="5393" width="18.109375" style="11" customWidth="1"/>
    <col min="5394" max="5633" width="9.109375" style="11"/>
    <col min="5634" max="5634" width="15" style="11" bestFit="1" customWidth="1"/>
    <col min="5635" max="5635" width="30.5546875" style="11" customWidth="1"/>
    <col min="5636" max="5636" width="11.5546875" style="11" customWidth="1"/>
    <col min="5637" max="5637" width="13" style="11" customWidth="1"/>
    <col min="5638" max="5638" width="13.33203125" style="11" customWidth="1"/>
    <col min="5639" max="5639" width="15" style="11" bestFit="1" customWidth="1"/>
    <col min="5640" max="5640" width="14.5546875" style="11" customWidth="1"/>
    <col min="5641" max="5641" width="15.109375" style="11" customWidth="1"/>
    <col min="5642" max="5642" width="22.6640625" style="11" customWidth="1"/>
    <col min="5643" max="5643" width="18.33203125" style="11" bestFit="1" customWidth="1"/>
    <col min="5644" max="5644" width="10.44140625" style="11" customWidth="1"/>
    <col min="5645" max="5645" width="12" style="11" customWidth="1"/>
    <col min="5646" max="5646" width="12.88671875" style="11" bestFit="1" customWidth="1"/>
    <col min="5647" max="5647" width="14" style="11" customWidth="1"/>
    <col min="5648" max="5648" width="16.88671875" style="11" customWidth="1"/>
    <col min="5649" max="5649" width="18.109375" style="11" customWidth="1"/>
    <col min="5650" max="5889" width="9.109375" style="11"/>
    <col min="5890" max="5890" width="15" style="11" bestFit="1" customWidth="1"/>
    <col min="5891" max="5891" width="30.5546875" style="11" customWidth="1"/>
    <col min="5892" max="5892" width="11.5546875" style="11" customWidth="1"/>
    <col min="5893" max="5893" width="13" style="11" customWidth="1"/>
    <col min="5894" max="5894" width="13.33203125" style="11" customWidth="1"/>
    <col min="5895" max="5895" width="15" style="11" bestFit="1" customWidth="1"/>
    <col min="5896" max="5896" width="14.5546875" style="11" customWidth="1"/>
    <col min="5897" max="5897" width="15.109375" style="11" customWidth="1"/>
    <col min="5898" max="5898" width="22.6640625" style="11" customWidth="1"/>
    <col min="5899" max="5899" width="18.33203125" style="11" bestFit="1" customWidth="1"/>
    <col min="5900" max="5900" width="10.44140625" style="11" customWidth="1"/>
    <col min="5901" max="5901" width="12" style="11" customWidth="1"/>
    <col min="5902" max="5902" width="12.88671875" style="11" bestFit="1" customWidth="1"/>
    <col min="5903" max="5903" width="14" style="11" customWidth="1"/>
    <col min="5904" max="5904" width="16.88671875" style="11" customWidth="1"/>
    <col min="5905" max="5905" width="18.109375" style="11" customWidth="1"/>
    <col min="5906" max="6145" width="9.109375" style="11"/>
    <col min="6146" max="6146" width="15" style="11" bestFit="1" customWidth="1"/>
    <col min="6147" max="6147" width="30.5546875" style="11" customWidth="1"/>
    <col min="6148" max="6148" width="11.5546875" style="11" customWidth="1"/>
    <col min="6149" max="6149" width="13" style="11" customWidth="1"/>
    <col min="6150" max="6150" width="13.33203125" style="11" customWidth="1"/>
    <col min="6151" max="6151" width="15" style="11" bestFit="1" customWidth="1"/>
    <col min="6152" max="6152" width="14.5546875" style="11" customWidth="1"/>
    <col min="6153" max="6153" width="15.109375" style="11" customWidth="1"/>
    <col min="6154" max="6154" width="22.6640625" style="11" customWidth="1"/>
    <col min="6155" max="6155" width="18.33203125" style="11" bestFit="1" customWidth="1"/>
    <col min="6156" max="6156" width="10.44140625" style="11" customWidth="1"/>
    <col min="6157" max="6157" width="12" style="11" customWidth="1"/>
    <col min="6158" max="6158" width="12.88671875" style="11" bestFit="1" customWidth="1"/>
    <col min="6159" max="6159" width="14" style="11" customWidth="1"/>
    <col min="6160" max="6160" width="16.88671875" style="11" customWidth="1"/>
    <col min="6161" max="6161" width="18.109375" style="11" customWidth="1"/>
    <col min="6162" max="6401" width="9.109375" style="11"/>
    <col min="6402" max="6402" width="15" style="11" bestFit="1" customWidth="1"/>
    <col min="6403" max="6403" width="30.5546875" style="11" customWidth="1"/>
    <col min="6404" max="6404" width="11.5546875" style="11" customWidth="1"/>
    <col min="6405" max="6405" width="13" style="11" customWidth="1"/>
    <col min="6406" max="6406" width="13.33203125" style="11" customWidth="1"/>
    <col min="6407" max="6407" width="15" style="11" bestFit="1" customWidth="1"/>
    <col min="6408" max="6408" width="14.5546875" style="11" customWidth="1"/>
    <col min="6409" max="6409" width="15.109375" style="11" customWidth="1"/>
    <col min="6410" max="6410" width="22.6640625" style="11" customWidth="1"/>
    <col min="6411" max="6411" width="18.33203125" style="11" bestFit="1" customWidth="1"/>
    <col min="6412" max="6412" width="10.44140625" style="11" customWidth="1"/>
    <col min="6413" max="6413" width="12" style="11" customWidth="1"/>
    <col min="6414" max="6414" width="12.88671875" style="11" bestFit="1" customWidth="1"/>
    <col min="6415" max="6415" width="14" style="11" customWidth="1"/>
    <col min="6416" max="6416" width="16.88671875" style="11" customWidth="1"/>
    <col min="6417" max="6417" width="18.109375" style="11" customWidth="1"/>
    <col min="6418" max="6657" width="9.109375" style="11"/>
    <col min="6658" max="6658" width="15" style="11" bestFit="1" customWidth="1"/>
    <col min="6659" max="6659" width="30.5546875" style="11" customWidth="1"/>
    <col min="6660" max="6660" width="11.5546875" style="11" customWidth="1"/>
    <col min="6661" max="6661" width="13" style="11" customWidth="1"/>
    <col min="6662" max="6662" width="13.33203125" style="11" customWidth="1"/>
    <col min="6663" max="6663" width="15" style="11" bestFit="1" customWidth="1"/>
    <col min="6664" max="6664" width="14.5546875" style="11" customWidth="1"/>
    <col min="6665" max="6665" width="15.109375" style="11" customWidth="1"/>
    <col min="6666" max="6666" width="22.6640625" style="11" customWidth="1"/>
    <col min="6667" max="6667" width="18.33203125" style="11" bestFit="1" customWidth="1"/>
    <col min="6668" max="6668" width="10.44140625" style="11" customWidth="1"/>
    <col min="6669" max="6669" width="12" style="11" customWidth="1"/>
    <col min="6670" max="6670" width="12.88671875" style="11" bestFit="1" customWidth="1"/>
    <col min="6671" max="6671" width="14" style="11" customWidth="1"/>
    <col min="6672" max="6672" width="16.88671875" style="11" customWidth="1"/>
    <col min="6673" max="6673" width="18.109375" style="11" customWidth="1"/>
    <col min="6674" max="6913" width="9.109375" style="11"/>
    <col min="6914" max="6914" width="15" style="11" bestFit="1" customWidth="1"/>
    <col min="6915" max="6915" width="30.5546875" style="11" customWidth="1"/>
    <col min="6916" max="6916" width="11.5546875" style="11" customWidth="1"/>
    <col min="6917" max="6917" width="13" style="11" customWidth="1"/>
    <col min="6918" max="6918" width="13.33203125" style="11" customWidth="1"/>
    <col min="6919" max="6919" width="15" style="11" bestFit="1" customWidth="1"/>
    <col min="6920" max="6920" width="14.5546875" style="11" customWidth="1"/>
    <col min="6921" max="6921" width="15.109375" style="11" customWidth="1"/>
    <col min="6922" max="6922" width="22.6640625" style="11" customWidth="1"/>
    <col min="6923" max="6923" width="18.33203125" style="11" bestFit="1" customWidth="1"/>
    <col min="6924" max="6924" width="10.44140625" style="11" customWidth="1"/>
    <col min="6925" max="6925" width="12" style="11" customWidth="1"/>
    <col min="6926" max="6926" width="12.88671875" style="11" bestFit="1" customWidth="1"/>
    <col min="6927" max="6927" width="14" style="11" customWidth="1"/>
    <col min="6928" max="6928" width="16.88671875" style="11" customWidth="1"/>
    <col min="6929" max="6929" width="18.109375" style="11" customWidth="1"/>
    <col min="6930" max="7169" width="9.109375" style="11"/>
    <col min="7170" max="7170" width="15" style="11" bestFit="1" customWidth="1"/>
    <col min="7171" max="7171" width="30.5546875" style="11" customWidth="1"/>
    <col min="7172" max="7172" width="11.5546875" style="11" customWidth="1"/>
    <col min="7173" max="7173" width="13" style="11" customWidth="1"/>
    <col min="7174" max="7174" width="13.33203125" style="11" customWidth="1"/>
    <col min="7175" max="7175" width="15" style="11" bestFit="1" customWidth="1"/>
    <col min="7176" max="7176" width="14.5546875" style="11" customWidth="1"/>
    <col min="7177" max="7177" width="15.109375" style="11" customWidth="1"/>
    <col min="7178" max="7178" width="22.6640625" style="11" customWidth="1"/>
    <col min="7179" max="7179" width="18.33203125" style="11" bestFit="1" customWidth="1"/>
    <col min="7180" max="7180" width="10.44140625" style="11" customWidth="1"/>
    <col min="7181" max="7181" width="12" style="11" customWidth="1"/>
    <col min="7182" max="7182" width="12.88671875" style="11" bestFit="1" customWidth="1"/>
    <col min="7183" max="7183" width="14" style="11" customWidth="1"/>
    <col min="7184" max="7184" width="16.88671875" style="11" customWidth="1"/>
    <col min="7185" max="7185" width="18.109375" style="11" customWidth="1"/>
    <col min="7186" max="7425" width="9.109375" style="11"/>
    <col min="7426" max="7426" width="15" style="11" bestFit="1" customWidth="1"/>
    <col min="7427" max="7427" width="30.5546875" style="11" customWidth="1"/>
    <col min="7428" max="7428" width="11.5546875" style="11" customWidth="1"/>
    <col min="7429" max="7429" width="13" style="11" customWidth="1"/>
    <col min="7430" max="7430" width="13.33203125" style="11" customWidth="1"/>
    <col min="7431" max="7431" width="15" style="11" bestFit="1" customWidth="1"/>
    <col min="7432" max="7432" width="14.5546875" style="11" customWidth="1"/>
    <col min="7433" max="7433" width="15.109375" style="11" customWidth="1"/>
    <col min="7434" max="7434" width="22.6640625" style="11" customWidth="1"/>
    <col min="7435" max="7435" width="18.33203125" style="11" bestFit="1" customWidth="1"/>
    <col min="7436" max="7436" width="10.44140625" style="11" customWidth="1"/>
    <col min="7437" max="7437" width="12" style="11" customWidth="1"/>
    <col min="7438" max="7438" width="12.88671875" style="11" bestFit="1" customWidth="1"/>
    <col min="7439" max="7439" width="14" style="11" customWidth="1"/>
    <col min="7440" max="7440" width="16.88671875" style="11" customWidth="1"/>
    <col min="7441" max="7441" width="18.109375" style="11" customWidth="1"/>
    <col min="7442" max="7681" width="9.109375" style="11"/>
    <col min="7682" max="7682" width="15" style="11" bestFit="1" customWidth="1"/>
    <col min="7683" max="7683" width="30.5546875" style="11" customWidth="1"/>
    <col min="7684" max="7684" width="11.5546875" style="11" customWidth="1"/>
    <col min="7685" max="7685" width="13" style="11" customWidth="1"/>
    <col min="7686" max="7686" width="13.33203125" style="11" customWidth="1"/>
    <col min="7687" max="7687" width="15" style="11" bestFit="1" customWidth="1"/>
    <col min="7688" max="7688" width="14.5546875" style="11" customWidth="1"/>
    <col min="7689" max="7689" width="15.109375" style="11" customWidth="1"/>
    <col min="7690" max="7690" width="22.6640625" style="11" customWidth="1"/>
    <col min="7691" max="7691" width="18.33203125" style="11" bestFit="1" customWidth="1"/>
    <col min="7692" max="7692" width="10.44140625" style="11" customWidth="1"/>
    <col min="7693" max="7693" width="12" style="11" customWidth="1"/>
    <col min="7694" max="7694" width="12.88671875" style="11" bestFit="1" customWidth="1"/>
    <col min="7695" max="7695" width="14" style="11" customWidth="1"/>
    <col min="7696" max="7696" width="16.88671875" style="11" customWidth="1"/>
    <col min="7697" max="7697" width="18.109375" style="11" customWidth="1"/>
    <col min="7698" max="7937" width="9.109375" style="11"/>
    <col min="7938" max="7938" width="15" style="11" bestFit="1" customWidth="1"/>
    <col min="7939" max="7939" width="30.5546875" style="11" customWidth="1"/>
    <col min="7940" max="7940" width="11.5546875" style="11" customWidth="1"/>
    <col min="7941" max="7941" width="13" style="11" customWidth="1"/>
    <col min="7942" max="7942" width="13.33203125" style="11" customWidth="1"/>
    <col min="7943" max="7943" width="15" style="11" bestFit="1" customWidth="1"/>
    <col min="7944" max="7944" width="14.5546875" style="11" customWidth="1"/>
    <col min="7945" max="7945" width="15.109375" style="11" customWidth="1"/>
    <col min="7946" max="7946" width="22.6640625" style="11" customWidth="1"/>
    <col min="7947" max="7947" width="18.33203125" style="11" bestFit="1" customWidth="1"/>
    <col min="7948" max="7948" width="10.44140625" style="11" customWidth="1"/>
    <col min="7949" max="7949" width="12" style="11" customWidth="1"/>
    <col min="7950" max="7950" width="12.88671875" style="11" bestFit="1" customWidth="1"/>
    <col min="7951" max="7951" width="14" style="11" customWidth="1"/>
    <col min="7952" max="7952" width="16.88671875" style="11" customWidth="1"/>
    <col min="7953" max="7953" width="18.109375" style="11" customWidth="1"/>
    <col min="7954" max="8193" width="9.109375" style="11"/>
    <col min="8194" max="8194" width="15" style="11" bestFit="1" customWidth="1"/>
    <col min="8195" max="8195" width="30.5546875" style="11" customWidth="1"/>
    <col min="8196" max="8196" width="11.5546875" style="11" customWidth="1"/>
    <col min="8197" max="8197" width="13" style="11" customWidth="1"/>
    <col min="8198" max="8198" width="13.33203125" style="11" customWidth="1"/>
    <col min="8199" max="8199" width="15" style="11" bestFit="1" customWidth="1"/>
    <col min="8200" max="8200" width="14.5546875" style="11" customWidth="1"/>
    <col min="8201" max="8201" width="15.109375" style="11" customWidth="1"/>
    <col min="8202" max="8202" width="22.6640625" style="11" customWidth="1"/>
    <col min="8203" max="8203" width="18.33203125" style="11" bestFit="1" customWidth="1"/>
    <col min="8204" max="8204" width="10.44140625" style="11" customWidth="1"/>
    <col min="8205" max="8205" width="12" style="11" customWidth="1"/>
    <col min="8206" max="8206" width="12.88671875" style="11" bestFit="1" customWidth="1"/>
    <col min="8207" max="8207" width="14" style="11" customWidth="1"/>
    <col min="8208" max="8208" width="16.88671875" style="11" customWidth="1"/>
    <col min="8209" max="8209" width="18.109375" style="11" customWidth="1"/>
    <col min="8210" max="8449" width="9.109375" style="11"/>
    <col min="8450" max="8450" width="15" style="11" bestFit="1" customWidth="1"/>
    <col min="8451" max="8451" width="30.5546875" style="11" customWidth="1"/>
    <col min="8452" max="8452" width="11.5546875" style="11" customWidth="1"/>
    <col min="8453" max="8453" width="13" style="11" customWidth="1"/>
    <col min="8454" max="8454" width="13.33203125" style="11" customWidth="1"/>
    <col min="8455" max="8455" width="15" style="11" bestFit="1" customWidth="1"/>
    <col min="8456" max="8456" width="14.5546875" style="11" customWidth="1"/>
    <col min="8457" max="8457" width="15.109375" style="11" customWidth="1"/>
    <col min="8458" max="8458" width="22.6640625" style="11" customWidth="1"/>
    <col min="8459" max="8459" width="18.33203125" style="11" bestFit="1" customWidth="1"/>
    <col min="8460" max="8460" width="10.44140625" style="11" customWidth="1"/>
    <col min="8461" max="8461" width="12" style="11" customWidth="1"/>
    <col min="8462" max="8462" width="12.88671875" style="11" bestFit="1" customWidth="1"/>
    <col min="8463" max="8463" width="14" style="11" customWidth="1"/>
    <col min="8464" max="8464" width="16.88671875" style="11" customWidth="1"/>
    <col min="8465" max="8465" width="18.109375" style="11" customWidth="1"/>
    <col min="8466" max="8705" width="9.109375" style="11"/>
    <col min="8706" max="8706" width="15" style="11" bestFit="1" customWidth="1"/>
    <col min="8707" max="8707" width="30.5546875" style="11" customWidth="1"/>
    <col min="8708" max="8708" width="11.5546875" style="11" customWidth="1"/>
    <col min="8709" max="8709" width="13" style="11" customWidth="1"/>
    <col min="8710" max="8710" width="13.33203125" style="11" customWidth="1"/>
    <col min="8711" max="8711" width="15" style="11" bestFit="1" customWidth="1"/>
    <col min="8712" max="8712" width="14.5546875" style="11" customWidth="1"/>
    <col min="8713" max="8713" width="15.109375" style="11" customWidth="1"/>
    <col min="8714" max="8714" width="22.6640625" style="11" customWidth="1"/>
    <col min="8715" max="8715" width="18.33203125" style="11" bestFit="1" customWidth="1"/>
    <col min="8716" max="8716" width="10.44140625" style="11" customWidth="1"/>
    <col min="8717" max="8717" width="12" style="11" customWidth="1"/>
    <col min="8718" max="8718" width="12.88671875" style="11" bestFit="1" customWidth="1"/>
    <col min="8719" max="8719" width="14" style="11" customWidth="1"/>
    <col min="8720" max="8720" width="16.88671875" style="11" customWidth="1"/>
    <col min="8721" max="8721" width="18.109375" style="11" customWidth="1"/>
    <col min="8722" max="8961" width="9.109375" style="11"/>
    <col min="8962" max="8962" width="15" style="11" bestFit="1" customWidth="1"/>
    <col min="8963" max="8963" width="30.5546875" style="11" customWidth="1"/>
    <col min="8964" max="8964" width="11.5546875" style="11" customWidth="1"/>
    <col min="8965" max="8965" width="13" style="11" customWidth="1"/>
    <col min="8966" max="8966" width="13.33203125" style="11" customWidth="1"/>
    <col min="8967" max="8967" width="15" style="11" bestFit="1" customWidth="1"/>
    <col min="8968" max="8968" width="14.5546875" style="11" customWidth="1"/>
    <col min="8969" max="8969" width="15.109375" style="11" customWidth="1"/>
    <col min="8970" max="8970" width="22.6640625" style="11" customWidth="1"/>
    <col min="8971" max="8971" width="18.33203125" style="11" bestFit="1" customWidth="1"/>
    <col min="8972" max="8972" width="10.44140625" style="11" customWidth="1"/>
    <col min="8973" max="8973" width="12" style="11" customWidth="1"/>
    <col min="8974" max="8974" width="12.88671875" style="11" bestFit="1" customWidth="1"/>
    <col min="8975" max="8975" width="14" style="11" customWidth="1"/>
    <col min="8976" max="8976" width="16.88671875" style="11" customWidth="1"/>
    <col min="8977" max="8977" width="18.109375" style="11" customWidth="1"/>
    <col min="8978" max="9217" width="9.109375" style="11"/>
    <col min="9218" max="9218" width="15" style="11" bestFit="1" customWidth="1"/>
    <col min="9219" max="9219" width="30.5546875" style="11" customWidth="1"/>
    <col min="9220" max="9220" width="11.5546875" style="11" customWidth="1"/>
    <col min="9221" max="9221" width="13" style="11" customWidth="1"/>
    <col min="9222" max="9222" width="13.33203125" style="11" customWidth="1"/>
    <col min="9223" max="9223" width="15" style="11" bestFit="1" customWidth="1"/>
    <col min="9224" max="9224" width="14.5546875" style="11" customWidth="1"/>
    <col min="9225" max="9225" width="15.109375" style="11" customWidth="1"/>
    <col min="9226" max="9226" width="22.6640625" style="11" customWidth="1"/>
    <col min="9227" max="9227" width="18.33203125" style="11" bestFit="1" customWidth="1"/>
    <col min="9228" max="9228" width="10.44140625" style="11" customWidth="1"/>
    <col min="9229" max="9229" width="12" style="11" customWidth="1"/>
    <col min="9230" max="9230" width="12.88671875" style="11" bestFit="1" customWidth="1"/>
    <col min="9231" max="9231" width="14" style="11" customWidth="1"/>
    <col min="9232" max="9232" width="16.88671875" style="11" customWidth="1"/>
    <col min="9233" max="9233" width="18.109375" style="11" customWidth="1"/>
    <col min="9234" max="9473" width="9.109375" style="11"/>
    <col min="9474" max="9474" width="15" style="11" bestFit="1" customWidth="1"/>
    <col min="9475" max="9475" width="30.5546875" style="11" customWidth="1"/>
    <col min="9476" max="9476" width="11.5546875" style="11" customWidth="1"/>
    <col min="9477" max="9477" width="13" style="11" customWidth="1"/>
    <col min="9478" max="9478" width="13.33203125" style="11" customWidth="1"/>
    <col min="9479" max="9479" width="15" style="11" bestFit="1" customWidth="1"/>
    <col min="9480" max="9480" width="14.5546875" style="11" customWidth="1"/>
    <col min="9481" max="9481" width="15.109375" style="11" customWidth="1"/>
    <col min="9482" max="9482" width="22.6640625" style="11" customWidth="1"/>
    <col min="9483" max="9483" width="18.33203125" style="11" bestFit="1" customWidth="1"/>
    <col min="9484" max="9484" width="10.44140625" style="11" customWidth="1"/>
    <col min="9485" max="9485" width="12" style="11" customWidth="1"/>
    <col min="9486" max="9486" width="12.88671875" style="11" bestFit="1" customWidth="1"/>
    <col min="9487" max="9487" width="14" style="11" customWidth="1"/>
    <col min="9488" max="9488" width="16.88671875" style="11" customWidth="1"/>
    <col min="9489" max="9489" width="18.109375" style="11" customWidth="1"/>
    <col min="9490" max="9729" width="9.109375" style="11"/>
    <col min="9730" max="9730" width="15" style="11" bestFit="1" customWidth="1"/>
    <col min="9731" max="9731" width="30.5546875" style="11" customWidth="1"/>
    <col min="9732" max="9732" width="11.5546875" style="11" customWidth="1"/>
    <col min="9733" max="9733" width="13" style="11" customWidth="1"/>
    <col min="9734" max="9734" width="13.33203125" style="11" customWidth="1"/>
    <col min="9735" max="9735" width="15" style="11" bestFit="1" customWidth="1"/>
    <col min="9736" max="9736" width="14.5546875" style="11" customWidth="1"/>
    <col min="9737" max="9737" width="15.109375" style="11" customWidth="1"/>
    <col min="9738" max="9738" width="22.6640625" style="11" customWidth="1"/>
    <col min="9739" max="9739" width="18.33203125" style="11" bestFit="1" customWidth="1"/>
    <col min="9740" max="9740" width="10.44140625" style="11" customWidth="1"/>
    <col min="9741" max="9741" width="12" style="11" customWidth="1"/>
    <col min="9742" max="9742" width="12.88671875" style="11" bestFit="1" customWidth="1"/>
    <col min="9743" max="9743" width="14" style="11" customWidth="1"/>
    <col min="9744" max="9744" width="16.88671875" style="11" customWidth="1"/>
    <col min="9745" max="9745" width="18.109375" style="11" customWidth="1"/>
    <col min="9746" max="9985" width="9.109375" style="11"/>
    <col min="9986" max="9986" width="15" style="11" bestFit="1" customWidth="1"/>
    <col min="9987" max="9987" width="30.5546875" style="11" customWidth="1"/>
    <col min="9988" max="9988" width="11.5546875" style="11" customWidth="1"/>
    <col min="9989" max="9989" width="13" style="11" customWidth="1"/>
    <col min="9990" max="9990" width="13.33203125" style="11" customWidth="1"/>
    <col min="9991" max="9991" width="15" style="11" bestFit="1" customWidth="1"/>
    <col min="9992" max="9992" width="14.5546875" style="11" customWidth="1"/>
    <col min="9993" max="9993" width="15.109375" style="11" customWidth="1"/>
    <col min="9994" max="9994" width="22.6640625" style="11" customWidth="1"/>
    <col min="9995" max="9995" width="18.33203125" style="11" bestFit="1" customWidth="1"/>
    <col min="9996" max="9996" width="10.44140625" style="11" customWidth="1"/>
    <col min="9997" max="9997" width="12" style="11" customWidth="1"/>
    <col min="9998" max="9998" width="12.88671875" style="11" bestFit="1" customWidth="1"/>
    <col min="9999" max="9999" width="14" style="11" customWidth="1"/>
    <col min="10000" max="10000" width="16.88671875" style="11" customWidth="1"/>
    <col min="10001" max="10001" width="18.109375" style="11" customWidth="1"/>
    <col min="10002" max="10241" width="9.109375" style="11"/>
    <col min="10242" max="10242" width="15" style="11" bestFit="1" customWidth="1"/>
    <col min="10243" max="10243" width="30.5546875" style="11" customWidth="1"/>
    <col min="10244" max="10244" width="11.5546875" style="11" customWidth="1"/>
    <col min="10245" max="10245" width="13" style="11" customWidth="1"/>
    <col min="10246" max="10246" width="13.33203125" style="11" customWidth="1"/>
    <col min="10247" max="10247" width="15" style="11" bestFit="1" customWidth="1"/>
    <col min="10248" max="10248" width="14.5546875" style="11" customWidth="1"/>
    <col min="10249" max="10249" width="15.109375" style="11" customWidth="1"/>
    <col min="10250" max="10250" width="22.6640625" style="11" customWidth="1"/>
    <col min="10251" max="10251" width="18.33203125" style="11" bestFit="1" customWidth="1"/>
    <col min="10252" max="10252" width="10.44140625" style="11" customWidth="1"/>
    <col min="10253" max="10253" width="12" style="11" customWidth="1"/>
    <col min="10254" max="10254" width="12.88671875" style="11" bestFit="1" customWidth="1"/>
    <col min="10255" max="10255" width="14" style="11" customWidth="1"/>
    <col min="10256" max="10256" width="16.88671875" style="11" customWidth="1"/>
    <col min="10257" max="10257" width="18.109375" style="11" customWidth="1"/>
    <col min="10258" max="10497" width="9.109375" style="11"/>
    <col min="10498" max="10498" width="15" style="11" bestFit="1" customWidth="1"/>
    <col min="10499" max="10499" width="30.5546875" style="11" customWidth="1"/>
    <col min="10500" max="10500" width="11.5546875" style="11" customWidth="1"/>
    <col min="10501" max="10501" width="13" style="11" customWidth="1"/>
    <col min="10502" max="10502" width="13.33203125" style="11" customWidth="1"/>
    <col min="10503" max="10503" width="15" style="11" bestFit="1" customWidth="1"/>
    <col min="10504" max="10504" width="14.5546875" style="11" customWidth="1"/>
    <col min="10505" max="10505" width="15.109375" style="11" customWidth="1"/>
    <col min="10506" max="10506" width="22.6640625" style="11" customWidth="1"/>
    <col min="10507" max="10507" width="18.33203125" style="11" bestFit="1" customWidth="1"/>
    <col min="10508" max="10508" width="10.44140625" style="11" customWidth="1"/>
    <col min="10509" max="10509" width="12" style="11" customWidth="1"/>
    <col min="10510" max="10510" width="12.88671875" style="11" bestFit="1" customWidth="1"/>
    <col min="10511" max="10511" width="14" style="11" customWidth="1"/>
    <col min="10512" max="10512" width="16.88671875" style="11" customWidth="1"/>
    <col min="10513" max="10513" width="18.109375" style="11" customWidth="1"/>
    <col min="10514" max="10753" width="9.109375" style="11"/>
    <col min="10754" max="10754" width="15" style="11" bestFit="1" customWidth="1"/>
    <col min="10755" max="10755" width="30.5546875" style="11" customWidth="1"/>
    <col min="10756" max="10756" width="11.5546875" style="11" customWidth="1"/>
    <col min="10757" max="10757" width="13" style="11" customWidth="1"/>
    <col min="10758" max="10758" width="13.33203125" style="11" customWidth="1"/>
    <col min="10759" max="10759" width="15" style="11" bestFit="1" customWidth="1"/>
    <col min="10760" max="10760" width="14.5546875" style="11" customWidth="1"/>
    <col min="10761" max="10761" width="15.109375" style="11" customWidth="1"/>
    <col min="10762" max="10762" width="22.6640625" style="11" customWidth="1"/>
    <col min="10763" max="10763" width="18.33203125" style="11" bestFit="1" customWidth="1"/>
    <col min="10764" max="10764" width="10.44140625" style="11" customWidth="1"/>
    <col min="10765" max="10765" width="12" style="11" customWidth="1"/>
    <col min="10766" max="10766" width="12.88671875" style="11" bestFit="1" customWidth="1"/>
    <col min="10767" max="10767" width="14" style="11" customWidth="1"/>
    <col min="10768" max="10768" width="16.88671875" style="11" customWidth="1"/>
    <col min="10769" max="10769" width="18.109375" style="11" customWidth="1"/>
    <col min="10770" max="11009" width="9.109375" style="11"/>
    <col min="11010" max="11010" width="15" style="11" bestFit="1" customWidth="1"/>
    <col min="11011" max="11011" width="30.5546875" style="11" customWidth="1"/>
    <col min="11012" max="11012" width="11.5546875" style="11" customWidth="1"/>
    <col min="11013" max="11013" width="13" style="11" customWidth="1"/>
    <col min="11014" max="11014" width="13.33203125" style="11" customWidth="1"/>
    <col min="11015" max="11015" width="15" style="11" bestFit="1" customWidth="1"/>
    <col min="11016" max="11016" width="14.5546875" style="11" customWidth="1"/>
    <col min="11017" max="11017" width="15.109375" style="11" customWidth="1"/>
    <col min="11018" max="11018" width="22.6640625" style="11" customWidth="1"/>
    <col min="11019" max="11019" width="18.33203125" style="11" bestFit="1" customWidth="1"/>
    <col min="11020" max="11020" width="10.44140625" style="11" customWidth="1"/>
    <col min="11021" max="11021" width="12" style="11" customWidth="1"/>
    <col min="11022" max="11022" width="12.88671875" style="11" bestFit="1" customWidth="1"/>
    <col min="11023" max="11023" width="14" style="11" customWidth="1"/>
    <col min="11024" max="11024" width="16.88671875" style="11" customWidth="1"/>
    <col min="11025" max="11025" width="18.109375" style="11" customWidth="1"/>
    <col min="11026" max="11265" width="9.109375" style="11"/>
    <col min="11266" max="11266" width="15" style="11" bestFit="1" customWidth="1"/>
    <col min="11267" max="11267" width="30.5546875" style="11" customWidth="1"/>
    <col min="11268" max="11268" width="11.5546875" style="11" customWidth="1"/>
    <col min="11269" max="11269" width="13" style="11" customWidth="1"/>
    <col min="11270" max="11270" width="13.33203125" style="11" customWidth="1"/>
    <col min="11271" max="11271" width="15" style="11" bestFit="1" customWidth="1"/>
    <col min="11272" max="11272" width="14.5546875" style="11" customWidth="1"/>
    <col min="11273" max="11273" width="15.109375" style="11" customWidth="1"/>
    <col min="11274" max="11274" width="22.6640625" style="11" customWidth="1"/>
    <col min="11275" max="11275" width="18.33203125" style="11" bestFit="1" customWidth="1"/>
    <col min="11276" max="11276" width="10.44140625" style="11" customWidth="1"/>
    <col min="11277" max="11277" width="12" style="11" customWidth="1"/>
    <col min="11278" max="11278" width="12.88671875" style="11" bestFit="1" customWidth="1"/>
    <col min="11279" max="11279" width="14" style="11" customWidth="1"/>
    <col min="11280" max="11280" width="16.88671875" style="11" customWidth="1"/>
    <col min="11281" max="11281" width="18.109375" style="11" customWidth="1"/>
    <col min="11282" max="11521" width="9.109375" style="11"/>
    <col min="11522" max="11522" width="15" style="11" bestFit="1" customWidth="1"/>
    <col min="11523" max="11523" width="30.5546875" style="11" customWidth="1"/>
    <col min="11524" max="11524" width="11.5546875" style="11" customWidth="1"/>
    <col min="11525" max="11525" width="13" style="11" customWidth="1"/>
    <col min="11526" max="11526" width="13.33203125" style="11" customWidth="1"/>
    <col min="11527" max="11527" width="15" style="11" bestFit="1" customWidth="1"/>
    <col min="11528" max="11528" width="14.5546875" style="11" customWidth="1"/>
    <col min="11529" max="11529" width="15.109375" style="11" customWidth="1"/>
    <col min="11530" max="11530" width="22.6640625" style="11" customWidth="1"/>
    <col min="11531" max="11531" width="18.33203125" style="11" bestFit="1" customWidth="1"/>
    <col min="11532" max="11532" width="10.44140625" style="11" customWidth="1"/>
    <col min="11533" max="11533" width="12" style="11" customWidth="1"/>
    <col min="11534" max="11534" width="12.88671875" style="11" bestFit="1" customWidth="1"/>
    <col min="11535" max="11535" width="14" style="11" customWidth="1"/>
    <col min="11536" max="11536" width="16.88671875" style="11" customWidth="1"/>
    <col min="11537" max="11537" width="18.109375" style="11" customWidth="1"/>
    <col min="11538" max="11777" width="9.109375" style="11"/>
    <col min="11778" max="11778" width="15" style="11" bestFit="1" customWidth="1"/>
    <col min="11779" max="11779" width="30.5546875" style="11" customWidth="1"/>
    <col min="11780" max="11780" width="11.5546875" style="11" customWidth="1"/>
    <col min="11781" max="11781" width="13" style="11" customWidth="1"/>
    <col min="11782" max="11782" width="13.33203125" style="11" customWidth="1"/>
    <col min="11783" max="11783" width="15" style="11" bestFit="1" customWidth="1"/>
    <col min="11784" max="11784" width="14.5546875" style="11" customWidth="1"/>
    <col min="11785" max="11785" width="15.109375" style="11" customWidth="1"/>
    <col min="11786" max="11786" width="22.6640625" style="11" customWidth="1"/>
    <col min="11787" max="11787" width="18.33203125" style="11" bestFit="1" customWidth="1"/>
    <col min="11788" max="11788" width="10.44140625" style="11" customWidth="1"/>
    <col min="11789" max="11789" width="12" style="11" customWidth="1"/>
    <col min="11790" max="11790" width="12.88671875" style="11" bestFit="1" customWidth="1"/>
    <col min="11791" max="11791" width="14" style="11" customWidth="1"/>
    <col min="11792" max="11792" width="16.88671875" style="11" customWidth="1"/>
    <col min="11793" max="11793" width="18.109375" style="11" customWidth="1"/>
    <col min="11794" max="12033" width="9.109375" style="11"/>
    <col min="12034" max="12034" width="15" style="11" bestFit="1" customWidth="1"/>
    <col min="12035" max="12035" width="30.5546875" style="11" customWidth="1"/>
    <col min="12036" max="12036" width="11.5546875" style="11" customWidth="1"/>
    <col min="12037" max="12037" width="13" style="11" customWidth="1"/>
    <col min="12038" max="12038" width="13.33203125" style="11" customWidth="1"/>
    <col min="12039" max="12039" width="15" style="11" bestFit="1" customWidth="1"/>
    <col min="12040" max="12040" width="14.5546875" style="11" customWidth="1"/>
    <col min="12041" max="12041" width="15.109375" style="11" customWidth="1"/>
    <col min="12042" max="12042" width="22.6640625" style="11" customWidth="1"/>
    <col min="12043" max="12043" width="18.33203125" style="11" bestFit="1" customWidth="1"/>
    <col min="12044" max="12044" width="10.44140625" style="11" customWidth="1"/>
    <col min="12045" max="12045" width="12" style="11" customWidth="1"/>
    <col min="12046" max="12046" width="12.88671875" style="11" bestFit="1" customWidth="1"/>
    <col min="12047" max="12047" width="14" style="11" customWidth="1"/>
    <col min="12048" max="12048" width="16.88671875" style="11" customWidth="1"/>
    <col min="12049" max="12049" width="18.109375" style="11" customWidth="1"/>
    <col min="12050" max="12289" width="9.109375" style="11"/>
    <col min="12290" max="12290" width="15" style="11" bestFit="1" customWidth="1"/>
    <col min="12291" max="12291" width="30.5546875" style="11" customWidth="1"/>
    <col min="12292" max="12292" width="11.5546875" style="11" customWidth="1"/>
    <col min="12293" max="12293" width="13" style="11" customWidth="1"/>
    <col min="12294" max="12294" width="13.33203125" style="11" customWidth="1"/>
    <col min="12295" max="12295" width="15" style="11" bestFit="1" customWidth="1"/>
    <col min="12296" max="12296" width="14.5546875" style="11" customWidth="1"/>
    <col min="12297" max="12297" width="15.109375" style="11" customWidth="1"/>
    <col min="12298" max="12298" width="22.6640625" style="11" customWidth="1"/>
    <col min="12299" max="12299" width="18.33203125" style="11" bestFit="1" customWidth="1"/>
    <col min="12300" max="12300" width="10.44140625" style="11" customWidth="1"/>
    <col min="12301" max="12301" width="12" style="11" customWidth="1"/>
    <col min="12302" max="12302" width="12.88671875" style="11" bestFit="1" customWidth="1"/>
    <col min="12303" max="12303" width="14" style="11" customWidth="1"/>
    <col min="12304" max="12304" width="16.88671875" style="11" customWidth="1"/>
    <col min="12305" max="12305" width="18.109375" style="11" customWidth="1"/>
    <col min="12306" max="12545" width="9.109375" style="11"/>
    <col min="12546" max="12546" width="15" style="11" bestFit="1" customWidth="1"/>
    <col min="12547" max="12547" width="30.5546875" style="11" customWidth="1"/>
    <col min="12548" max="12548" width="11.5546875" style="11" customWidth="1"/>
    <col min="12549" max="12549" width="13" style="11" customWidth="1"/>
    <col min="12550" max="12550" width="13.33203125" style="11" customWidth="1"/>
    <col min="12551" max="12551" width="15" style="11" bestFit="1" customWidth="1"/>
    <col min="12552" max="12552" width="14.5546875" style="11" customWidth="1"/>
    <col min="12553" max="12553" width="15.109375" style="11" customWidth="1"/>
    <col min="12554" max="12554" width="22.6640625" style="11" customWidth="1"/>
    <col min="12555" max="12555" width="18.33203125" style="11" bestFit="1" customWidth="1"/>
    <col min="12556" max="12556" width="10.44140625" style="11" customWidth="1"/>
    <col min="12557" max="12557" width="12" style="11" customWidth="1"/>
    <col min="12558" max="12558" width="12.88671875" style="11" bestFit="1" customWidth="1"/>
    <col min="12559" max="12559" width="14" style="11" customWidth="1"/>
    <col min="12560" max="12560" width="16.88671875" style="11" customWidth="1"/>
    <col min="12561" max="12561" width="18.109375" style="11" customWidth="1"/>
    <col min="12562" max="12801" width="9.109375" style="11"/>
    <col min="12802" max="12802" width="15" style="11" bestFit="1" customWidth="1"/>
    <col min="12803" max="12803" width="30.5546875" style="11" customWidth="1"/>
    <col min="12804" max="12804" width="11.5546875" style="11" customWidth="1"/>
    <col min="12805" max="12805" width="13" style="11" customWidth="1"/>
    <col min="12806" max="12806" width="13.33203125" style="11" customWidth="1"/>
    <col min="12807" max="12807" width="15" style="11" bestFit="1" customWidth="1"/>
    <col min="12808" max="12808" width="14.5546875" style="11" customWidth="1"/>
    <col min="12809" max="12809" width="15.109375" style="11" customWidth="1"/>
    <col min="12810" max="12810" width="22.6640625" style="11" customWidth="1"/>
    <col min="12811" max="12811" width="18.33203125" style="11" bestFit="1" customWidth="1"/>
    <col min="12812" max="12812" width="10.44140625" style="11" customWidth="1"/>
    <col min="12813" max="12813" width="12" style="11" customWidth="1"/>
    <col min="12814" max="12814" width="12.88671875" style="11" bestFit="1" customWidth="1"/>
    <col min="12815" max="12815" width="14" style="11" customWidth="1"/>
    <col min="12816" max="12816" width="16.88671875" style="11" customWidth="1"/>
    <col min="12817" max="12817" width="18.109375" style="11" customWidth="1"/>
    <col min="12818" max="13057" width="9.109375" style="11"/>
    <col min="13058" max="13058" width="15" style="11" bestFit="1" customWidth="1"/>
    <col min="13059" max="13059" width="30.5546875" style="11" customWidth="1"/>
    <col min="13060" max="13060" width="11.5546875" style="11" customWidth="1"/>
    <col min="13061" max="13061" width="13" style="11" customWidth="1"/>
    <col min="13062" max="13062" width="13.33203125" style="11" customWidth="1"/>
    <col min="13063" max="13063" width="15" style="11" bestFit="1" customWidth="1"/>
    <col min="13064" max="13064" width="14.5546875" style="11" customWidth="1"/>
    <col min="13065" max="13065" width="15.109375" style="11" customWidth="1"/>
    <col min="13066" max="13066" width="22.6640625" style="11" customWidth="1"/>
    <col min="13067" max="13067" width="18.33203125" style="11" bestFit="1" customWidth="1"/>
    <col min="13068" max="13068" width="10.44140625" style="11" customWidth="1"/>
    <col min="13069" max="13069" width="12" style="11" customWidth="1"/>
    <col min="13070" max="13070" width="12.88671875" style="11" bestFit="1" customWidth="1"/>
    <col min="13071" max="13071" width="14" style="11" customWidth="1"/>
    <col min="13072" max="13072" width="16.88671875" style="11" customWidth="1"/>
    <col min="13073" max="13073" width="18.109375" style="11" customWidth="1"/>
    <col min="13074" max="13313" width="9.109375" style="11"/>
    <col min="13314" max="13314" width="15" style="11" bestFit="1" customWidth="1"/>
    <col min="13315" max="13315" width="30.5546875" style="11" customWidth="1"/>
    <col min="13316" max="13316" width="11.5546875" style="11" customWidth="1"/>
    <col min="13317" max="13317" width="13" style="11" customWidth="1"/>
    <col min="13318" max="13318" width="13.33203125" style="11" customWidth="1"/>
    <col min="13319" max="13319" width="15" style="11" bestFit="1" customWidth="1"/>
    <col min="13320" max="13320" width="14.5546875" style="11" customWidth="1"/>
    <col min="13321" max="13321" width="15.109375" style="11" customWidth="1"/>
    <col min="13322" max="13322" width="22.6640625" style="11" customWidth="1"/>
    <col min="13323" max="13323" width="18.33203125" style="11" bestFit="1" customWidth="1"/>
    <col min="13324" max="13324" width="10.44140625" style="11" customWidth="1"/>
    <col min="13325" max="13325" width="12" style="11" customWidth="1"/>
    <col min="13326" max="13326" width="12.88671875" style="11" bestFit="1" customWidth="1"/>
    <col min="13327" max="13327" width="14" style="11" customWidth="1"/>
    <col min="13328" max="13328" width="16.88671875" style="11" customWidth="1"/>
    <col min="13329" max="13329" width="18.109375" style="11" customWidth="1"/>
    <col min="13330" max="13569" width="9.109375" style="11"/>
    <col min="13570" max="13570" width="15" style="11" bestFit="1" customWidth="1"/>
    <col min="13571" max="13571" width="30.5546875" style="11" customWidth="1"/>
    <col min="13572" max="13572" width="11.5546875" style="11" customWidth="1"/>
    <col min="13573" max="13573" width="13" style="11" customWidth="1"/>
    <col min="13574" max="13574" width="13.33203125" style="11" customWidth="1"/>
    <col min="13575" max="13575" width="15" style="11" bestFit="1" customWidth="1"/>
    <col min="13576" max="13576" width="14.5546875" style="11" customWidth="1"/>
    <col min="13577" max="13577" width="15.109375" style="11" customWidth="1"/>
    <col min="13578" max="13578" width="22.6640625" style="11" customWidth="1"/>
    <col min="13579" max="13579" width="18.33203125" style="11" bestFit="1" customWidth="1"/>
    <col min="13580" max="13580" width="10.44140625" style="11" customWidth="1"/>
    <col min="13581" max="13581" width="12" style="11" customWidth="1"/>
    <col min="13582" max="13582" width="12.88671875" style="11" bestFit="1" customWidth="1"/>
    <col min="13583" max="13583" width="14" style="11" customWidth="1"/>
    <col min="13584" max="13584" width="16.88671875" style="11" customWidth="1"/>
    <col min="13585" max="13585" width="18.109375" style="11" customWidth="1"/>
    <col min="13586" max="13825" width="9.109375" style="11"/>
    <col min="13826" max="13826" width="15" style="11" bestFit="1" customWidth="1"/>
    <col min="13827" max="13827" width="30.5546875" style="11" customWidth="1"/>
    <col min="13828" max="13828" width="11.5546875" style="11" customWidth="1"/>
    <col min="13829" max="13829" width="13" style="11" customWidth="1"/>
    <col min="13830" max="13830" width="13.33203125" style="11" customWidth="1"/>
    <col min="13831" max="13831" width="15" style="11" bestFit="1" customWidth="1"/>
    <col min="13832" max="13832" width="14.5546875" style="11" customWidth="1"/>
    <col min="13833" max="13833" width="15.109375" style="11" customWidth="1"/>
    <col min="13834" max="13834" width="22.6640625" style="11" customWidth="1"/>
    <col min="13835" max="13835" width="18.33203125" style="11" bestFit="1" customWidth="1"/>
    <col min="13836" max="13836" width="10.44140625" style="11" customWidth="1"/>
    <col min="13837" max="13837" width="12" style="11" customWidth="1"/>
    <col min="13838" max="13838" width="12.88671875" style="11" bestFit="1" customWidth="1"/>
    <col min="13839" max="13839" width="14" style="11" customWidth="1"/>
    <col min="13840" max="13840" width="16.88671875" style="11" customWidth="1"/>
    <col min="13841" max="13841" width="18.109375" style="11" customWidth="1"/>
    <col min="13842" max="14081" width="9.109375" style="11"/>
    <col min="14082" max="14082" width="15" style="11" bestFit="1" customWidth="1"/>
    <col min="14083" max="14083" width="30.5546875" style="11" customWidth="1"/>
    <col min="14084" max="14084" width="11.5546875" style="11" customWidth="1"/>
    <col min="14085" max="14085" width="13" style="11" customWidth="1"/>
    <col min="14086" max="14086" width="13.33203125" style="11" customWidth="1"/>
    <col min="14087" max="14087" width="15" style="11" bestFit="1" customWidth="1"/>
    <col min="14088" max="14088" width="14.5546875" style="11" customWidth="1"/>
    <col min="14089" max="14089" width="15.109375" style="11" customWidth="1"/>
    <col min="14090" max="14090" width="22.6640625" style="11" customWidth="1"/>
    <col min="14091" max="14091" width="18.33203125" style="11" bestFit="1" customWidth="1"/>
    <col min="14092" max="14092" width="10.44140625" style="11" customWidth="1"/>
    <col min="14093" max="14093" width="12" style="11" customWidth="1"/>
    <col min="14094" max="14094" width="12.88671875" style="11" bestFit="1" customWidth="1"/>
    <col min="14095" max="14095" width="14" style="11" customWidth="1"/>
    <col min="14096" max="14096" width="16.88671875" style="11" customWidth="1"/>
    <col min="14097" max="14097" width="18.109375" style="11" customWidth="1"/>
    <col min="14098" max="14337" width="9.109375" style="11"/>
    <col min="14338" max="14338" width="15" style="11" bestFit="1" customWidth="1"/>
    <col min="14339" max="14339" width="30.5546875" style="11" customWidth="1"/>
    <col min="14340" max="14340" width="11.5546875" style="11" customWidth="1"/>
    <col min="14341" max="14341" width="13" style="11" customWidth="1"/>
    <col min="14342" max="14342" width="13.33203125" style="11" customWidth="1"/>
    <col min="14343" max="14343" width="15" style="11" bestFit="1" customWidth="1"/>
    <col min="14344" max="14344" width="14.5546875" style="11" customWidth="1"/>
    <col min="14345" max="14345" width="15.109375" style="11" customWidth="1"/>
    <col min="14346" max="14346" width="22.6640625" style="11" customWidth="1"/>
    <col min="14347" max="14347" width="18.33203125" style="11" bestFit="1" customWidth="1"/>
    <col min="14348" max="14348" width="10.44140625" style="11" customWidth="1"/>
    <col min="14349" max="14349" width="12" style="11" customWidth="1"/>
    <col min="14350" max="14350" width="12.88671875" style="11" bestFit="1" customWidth="1"/>
    <col min="14351" max="14351" width="14" style="11" customWidth="1"/>
    <col min="14352" max="14352" width="16.88671875" style="11" customWidth="1"/>
    <col min="14353" max="14353" width="18.109375" style="11" customWidth="1"/>
    <col min="14354" max="14593" width="9.109375" style="11"/>
    <col min="14594" max="14594" width="15" style="11" bestFit="1" customWidth="1"/>
    <col min="14595" max="14595" width="30.5546875" style="11" customWidth="1"/>
    <col min="14596" max="14596" width="11.5546875" style="11" customWidth="1"/>
    <col min="14597" max="14597" width="13" style="11" customWidth="1"/>
    <col min="14598" max="14598" width="13.33203125" style="11" customWidth="1"/>
    <col min="14599" max="14599" width="15" style="11" bestFit="1" customWidth="1"/>
    <col min="14600" max="14600" width="14.5546875" style="11" customWidth="1"/>
    <col min="14601" max="14601" width="15.109375" style="11" customWidth="1"/>
    <col min="14602" max="14602" width="22.6640625" style="11" customWidth="1"/>
    <col min="14603" max="14603" width="18.33203125" style="11" bestFit="1" customWidth="1"/>
    <col min="14604" max="14604" width="10.44140625" style="11" customWidth="1"/>
    <col min="14605" max="14605" width="12" style="11" customWidth="1"/>
    <col min="14606" max="14606" width="12.88671875" style="11" bestFit="1" customWidth="1"/>
    <col min="14607" max="14607" width="14" style="11" customWidth="1"/>
    <col min="14608" max="14608" width="16.88671875" style="11" customWidth="1"/>
    <col min="14609" max="14609" width="18.109375" style="11" customWidth="1"/>
    <col min="14610" max="14849" width="9.109375" style="11"/>
    <col min="14850" max="14850" width="15" style="11" bestFit="1" customWidth="1"/>
    <col min="14851" max="14851" width="30.5546875" style="11" customWidth="1"/>
    <col min="14852" max="14852" width="11.5546875" style="11" customWidth="1"/>
    <col min="14853" max="14853" width="13" style="11" customWidth="1"/>
    <col min="14854" max="14854" width="13.33203125" style="11" customWidth="1"/>
    <col min="14855" max="14855" width="15" style="11" bestFit="1" customWidth="1"/>
    <col min="14856" max="14856" width="14.5546875" style="11" customWidth="1"/>
    <col min="14857" max="14857" width="15.109375" style="11" customWidth="1"/>
    <col min="14858" max="14858" width="22.6640625" style="11" customWidth="1"/>
    <col min="14859" max="14859" width="18.33203125" style="11" bestFit="1" customWidth="1"/>
    <col min="14860" max="14860" width="10.44140625" style="11" customWidth="1"/>
    <col min="14861" max="14861" width="12" style="11" customWidth="1"/>
    <col min="14862" max="14862" width="12.88671875" style="11" bestFit="1" customWidth="1"/>
    <col min="14863" max="14863" width="14" style="11" customWidth="1"/>
    <col min="14864" max="14864" width="16.88671875" style="11" customWidth="1"/>
    <col min="14865" max="14865" width="18.109375" style="11" customWidth="1"/>
    <col min="14866" max="15105" width="9.109375" style="11"/>
    <col min="15106" max="15106" width="15" style="11" bestFit="1" customWidth="1"/>
    <col min="15107" max="15107" width="30.5546875" style="11" customWidth="1"/>
    <col min="15108" max="15108" width="11.5546875" style="11" customWidth="1"/>
    <col min="15109" max="15109" width="13" style="11" customWidth="1"/>
    <col min="15110" max="15110" width="13.33203125" style="11" customWidth="1"/>
    <col min="15111" max="15111" width="15" style="11" bestFit="1" customWidth="1"/>
    <col min="15112" max="15112" width="14.5546875" style="11" customWidth="1"/>
    <col min="15113" max="15113" width="15.109375" style="11" customWidth="1"/>
    <col min="15114" max="15114" width="22.6640625" style="11" customWidth="1"/>
    <col min="15115" max="15115" width="18.33203125" style="11" bestFit="1" customWidth="1"/>
    <col min="15116" max="15116" width="10.44140625" style="11" customWidth="1"/>
    <col min="15117" max="15117" width="12" style="11" customWidth="1"/>
    <col min="15118" max="15118" width="12.88671875" style="11" bestFit="1" customWidth="1"/>
    <col min="15119" max="15119" width="14" style="11" customWidth="1"/>
    <col min="15120" max="15120" width="16.88671875" style="11" customWidth="1"/>
    <col min="15121" max="15121" width="18.109375" style="11" customWidth="1"/>
    <col min="15122" max="15361" width="9.109375" style="11"/>
    <col min="15362" max="15362" width="15" style="11" bestFit="1" customWidth="1"/>
    <col min="15363" max="15363" width="30.5546875" style="11" customWidth="1"/>
    <col min="15364" max="15364" width="11.5546875" style="11" customWidth="1"/>
    <col min="15365" max="15365" width="13" style="11" customWidth="1"/>
    <col min="15366" max="15366" width="13.33203125" style="11" customWidth="1"/>
    <col min="15367" max="15367" width="15" style="11" bestFit="1" customWidth="1"/>
    <col min="15368" max="15368" width="14.5546875" style="11" customWidth="1"/>
    <col min="15369" max="15369" width="15.109375" style="11" customWidth="1"/>
    <col min="15370" max="15370" width="22.6640625" style="11" customWidth="1"/>
    <col min="15371" max="15371" width="18.33203125" style="11" bestFit="1" customWidth="1"/>
    <col min="15372" max="15372" width="10.44140625" style="11" customWidth="1"/>
    <col min="15373" max="15373" width="12" style="11" customWidth="1"/>
    <col min="15374" max="15374" width="12.88671875" style="11" bestFit="1" customWidth="1"/>
    <col min="15375" max="15375" width="14" style="11" customWidth="1"/>
    <col min="15376" max="15376" width="16.88671875" style="11" customWidth="1"/>
    <col min="15377" max="15377" width="18.109375" style="11" customWidth="1"/>
    <col min="15378" max="15617" width="9.109375" style="11"/>
    <col min="15618" max="15618" width="15" style="11" bestFit="1" customWidth="1"/>
    <col min="15619" max="15619" width="30.5546875" style="11" customWidth="1"/>
    <col min="15620" max="15620" width="11.5546875" style="11" customWidth="1"/>
    <col min="15621" max="15621" width="13" style="11" customWidth="1"/>
    <col min="15622" max="15622" width="13.33203125" style="11" customWidth="1"/>
    <col min="15623" max="15623" width="15" style="11" bestFit="1" customWidth="1"/>
    <col min="15624" max="15624" width="14.5546875" style="11" customWidth="1"/>
    <col min="15625" max="15625" width="15.109375" style="11" customWidth="1"/>
    <col min="15626" max="15626" width="22.6640625" style="11" customWidth="1"/>
    <col min="15627" max="15627" width="18.33203125" style="11" bestFit="1" customWidth="1"/>
    <col min="15628" max="15628" width="10.44140625" style="11" customWidth="1"/>
    <col min="15629" max="15629" width="12" style="11" customWidth="1"/>
    <col min="15630" max="15630" width="12.88671875" style="11" bestFit="1" customWidth="1"/>
    <col min="15631" max="15631" width="14" style="11" customWidth="1"/>
    <col min="15632" max="15632" width="16.88671875" style="11" customWidth="1"/>
    <col min="15633" max="15633" width="18.109375" style="11" customWidth="1"/>
    <col min="15634" max="15873" width="9.109375" style="11"/>
    <col min="15874" max="15874" width="15" style="11" bestFit="1" customWidth="1"/>
    <col min="15875" max="15875" width="30.5546875" style="11" customWidth="1"/>
    <col min="15876" max="15876" width="11.5546875" style="11" customWidth="1"/>
    <col min="15877" max="15877" width="13" style="11" customWidth="1"/>
    <col min="15878" max="15878" width="13.33203125" style="11" customWidth="1"/>
    <col min="15879" max="15879" width="15" style="11" bestFit="1" customWidth="1"/>
    <col min="15880" max="15880" width="14.5546875" style="11" customWidth="1"/>
    <col min="15881" max="15881" width="15.109375" style="11" customWidth="1"/>
    <col min="15882" max="15882" width="22.6640625" style="11" customWidth="1"/>
    <col min="15883" max="15883" width="18.33203125" style="11" bestFit="1" customWidth="1"/>
    <col min="15884" max="15884" width="10.44140625" style="11" customWidth="1"/>
    <col min="15885" max="15885" width="12" style="11" customWidth="1"/>
    <col min="15886" max="15886" width="12.88671875" style="11" bestFit="1" customWidth="1"/>
    <col min="15887" max="15887" width="14" style="11" customWidth="1"/>
    <col min="15888" max="15888" width="16.88671875" style="11" customWidth="1"/>
    <col min="15889" max="15889" width="18.109375" style="11" customWidth="1"/>
    <col min="15890" max="16129" width="9.109375" style="11"/>
    <col min="16130" max="16130" width="15" style="11" bestFit="1" customWidth="1"/>
    <col min="16131" max="16131" width="30.5546875" style="11" customWidth="1"/>
    <col min="16132" max="16132" width="11.5546875" style="11" customWidth="1"/>
    <col min="16133" max="16133" width="13" style="11" customWidth="1"/>
    <col min="16134" max="16134" width="13.33203125" style="11" customWidth="1"/>
    <col min="16135" max="16135" width="15" style="11" bestFit="1" customWidth="1"/>
    <col min="16136" max="16136" width="14.5546875" style="11" customWidth="1"/>
    <col min="16137" max="16137" width="15.109375" style="11" customWidth="1"/>
    <col min="16138" max="16138" width="22.6640625" style="11" customWidth="1"/>
    <col min="16139" max="16139" width="18.33203125" style="11" bestFit="1" customWidth="1"/>
    <col min="16140" max="16140" width="10.44140625" style="11" customWidth="1"/>
    <col min="16141" max="16141" width="12" style="11" customWidth="1"/>
    <col min="16142" max="16142" width="12.88671875" style="11" bestFit="1" customWidth="1"/>
    <col min="16143" max="16143" width="14" style="11" customWidth="1"/>
    <col min="16144" max="16144" width="16.88671875" style="11" customWidth="1"/>
    <col min="16145" max="16145" width="18.109375" style="11" customWidth="1"/>
    <col min="16146" max="16384" width="9.109375" style="11"/>
  </cols>
  <sheetData>
    <row r="1" spans="1:165" ht="41.25" customHeight="1">
      <c r="A1" s="726" t="s">
        <v>523</v>
      </c>
      <c r="B1" s="727"/>
      <c r="C1" s="727"/>
      <c r="D1" s="727"/>
      <c r="E1" s="727"/>
      <c r="F1" s="727"/>
      <c r="G1" s="727"/>
      <c r="H1" s="727"/>
      <c r="I1" s="727"/>
      <c r="J1" s="727"/>
      <c r="K1" s="727"/>
      <c r="L1" s="727"/>
      <c r="M1" s="727"/>
      <c r="N1" s="727"/>
      <c r="O1" s="727"/>
      <c r="P1" s="727"/>
      <c r="Q1" s="727"/>
    </row>
    <row r="2" spans="1:165" ht="9.75" customHeight="1">
      <c r="A2" s="12"/>
      <c r="B2" s="13"/>
      <c r="C2" s="13"/>
      <c r="D2" s="13"/>
      <c r="E2" s="14"/>
      <c r="F2" s="13"/>
      <c r="G2" s="13"/>
      <c r="H2" s="13"/>
      <c r="J2" s="13"/>
      <c r="K2" s="13"/>
      <c r="L2" s="13"/>
      <c r="M2" s="13"/>
      <c r="N2" s="13"/>
      <c r="O2" s="13"/>
      <c r="P2" s="13"/>
      <c r="Q2" s="13"/>
    </row>
    <row r="3" spans="1:165" ht="48" customHeight="1">
      <c r="A3" s="730" t="s">
        <v>0</v>
      </c>
      <c r="B3" s="730" t="s">
        <v>59</v>
      </c>
      <c r="C3" s="730" t="s">
        <v>7</v>
      </c>
      <c r="D3" s="730" t="s">
        <v>8</v>
      </c>
      <c r="E3" s="731" t="s">
        <v>9</v>
      </c>
      <c r="F3" s="732"/>
      <c r="G3" s="732"/>
      <c r="H3" s="732"/>
      <c r="I3" s="733"/>
      <c r="J3" s="728" t="s">
        <v>60</v>
      </c>
      <c r="K3" s="730" t="s">
        <v>61</v>
      </c>
      <c r="L3" s="730"/>
      <c r="M3" s="730"/>
      <c r="N3" s="730"/>
      <c r="O3" s="730" t="s">
        <v>62</v>
      </c>
      <c r="P3" s="728" t="s">
        <v>63</v>
      </c>
      <c r="Q3" s="730" t="s">
        <v>542</v>
      </c>
    </row>
    <row r="4" spans="1:165" ht="125.4" customHeight="1">
      <c r="A4" s="730"/>
      <c r="B4" s="730"/>
      <c r="C4" s="730"/>
      <c r="D4" s="730"/>
      <c r="E4" s="86" t="s">
        <v>541</v>
      </c>
      <c r="F4" s="86" t="s">
        <v>499</v>
      </c>
      <c r="G4" s="86" t="s">
        <v>10</v>
      </c>
      <c r="H4" s="86" t="s">
        <v>500</v>
      </c>
      <c r="I4" s="65" t="s">
        <v>505</v>
      </c>
      <c r="J4" s="729"/>
      <c r="K4" s="86" t="s">
        <v>11</v>
      </c>
      <c r="L4" s="86" t="s">
        <v>12</v>
      </c>
      <c r="M4" s="86" t="s">
        <v>3</v>
      </c>
      <c r="N4" s="86" t="s">
        <v>13</v>
      </c>
      <c r="O4" s="730"/>
      <c r="P4" s="729"/>
      <c r="Q4" s="730"/>
    </row>
    <row r="5" spans="1:165" ht="15.6">
      <c r="A5" s="66">
        <v>1</v>
      </c>
      <c r="B5" s="66">
        <v>2</v>
      </c>
      <c r="C5" s="66">
        <v>3</v>
      </c>
      <c r="D5" s="66">
        <v>4</v>
      </c>
      <c r="E5" s="66">
        <v>5</v>
      </c>
      <c r="F5" s="66">
        <v>6</v>
      </c>
      <c r="G5" s="66">
        <v>7</v>
      </c>
      <c r="H5" s="66">
        <v>8</v>
      </c>
      <c r="I5" s="66">
        <v>9</v>
      </c>
      <c r="J5" s="66">
        <v>10</v>
      </c>
      <c r="K5" s="66">
        <v>11</v>
      </c>
      <c r="L5" s="66">
        <v>12</v>
      </c>
      <c r="M5" s="66">
        <v>13</v>
      </c>
      <c r="N5" s="66">
        <v>14</v>
      </c>
      <c r="O5" s="66">
        <v>15</v>
      </c>
      <c r="P5" s="66">
        <v>16</v>
      </c>
      <c r="Q5" s="66">
        <v>17</v>
      </c>
    </row>
    <row r="6" spans="1:165" ht="31.5" customHeight="1">
      <c r="A6" s="701" t="s">
        <v>33</v>
      </c>
      <c r="B6" s="702"/>
      <c r="C6" s="702"/>
      <c r="D6" s="702"/>
      <c r="E6" s="702"/>
      <c r="F6" s="702"/>
      <c r="G6" s="702"/>
      <c r="H6" s="702"/>
      <c r="I6" s="702"/>
      <c r="J6" s="702"/>
      <c r="K6" s="702"/>
      <c r="L6" s="702"/>
      <c r="M6" s="702"/>
      <c r="N6" s="702"/>
      <c r="O6" s="702"/>
      <c r="P6" s="702"/>
      <c r="Q6" s="703"/>
    </row>
    <row r="7" spans="1:165" ht="30.75" customHeight="1">
      <c r="A7" s="704" t="s">
        <v>14</v>
      </c>
      <c r="B7" s="705"/>
      <c r="C7" s="705"/>
      <c r="D7" s="705"/>
      <c r="E7" s="705"/>
      <c r="F7" s="705"/>
      <c r="G7" s="705"/>
      <c r="H7" s="705"/>
      <c r="I7" s="705"/>
      <c r="J7" s="705"/>
      <c r="K7" s="705"/>
      <c r="L7" s="705"/>
      <c r="M7" s="705"/>
      <c r="N7" s="705"/>
      <c r="O7" s="705"/>
      <c r="P7" s="705"/>
      <c r="Q7" s="706"/>
    </row>
    <row r="8" spans="1:165" ht="126.75" customHeight="1">
      <c r="A8" s="199" t="s">
        <v>15</v>
      </c>
      <c r="B8" s="267" t="s">
        <v>64</v>
      </c>
      <c r="C8" s="70" t="s">
        <v>161</v>
      </c>
      <c r="D8" s="82" t="s">
        <v>57</v>
      </c>
      <c r="E8" s="52">
        <v>300000</v>
      </c>
      <c r="F8" s="52">
        <v>300000</v>
      </c>
      <c r="G8" s="87" t="s">
        <v>65</v>
      </c>
      <c r="H8" s="49">
        <f>F8/E8*100</f>
        <v>100</v>
      </c>
      <c r="I8" s="40" t="s">
        <v>348</v>
      </c>
      <c r="J8" s="84" t="s">
        <v>66</v>
      </c>
      <c r="K8" s="84" t="s">
        <v>67</v>
      </c>
      <c r="L8" s="82" t="s">
        <v>74</v>
      </c>
      <c r="M8" s="54">
        <v>664</v>
      </c>
      <c r="N8" s="54">
        <v>665</v>
      </c>
      <c r="O8" s="49">
        <f t="shared" ref="O8:O10" si="0">IF((N8/M8)&gt;1,100)</f>
        <v>100</v>
      </c>
      <c r="P8" s="49">
        <v>100</v>
      </c>
      <c r="Q8" s="36"/>
    </row>
    <row r="9" spans="1:165" ht="147" customHeight="1">
      <c r="A9" s="198" t="s">
        <v>16</v>
      </c>
      <c r="B9" s="267" t="s">
        <v>543</v>
      </c>
      <c r="C9" s="70" t="s">
        <v>162</v>
      </c>
      <c r="D9" s="82" t="s">
        <v>57</v>
      </c>
      <c r="E9" s="52">
        <v>1561154.8</v>
      </c>
      <c r="F9" s="85">
        <v>1561154.8</v>
      </c>
      <c r="G9" s="87" t="s">
        <v>65</v>
      </c>
      <c r="H9" s="49">
        <f t="shared" ref="H9:H15" si="1">F9/E9*100</f>
        <v>100</v>
      </c>
      <c r="I9" s="40" t="s">
        <v>348</v>
      </c>
      <c r="J9" s="84" t="s">
        <v>172</v>
      </c>
      <c r="K9" s="84" t="s">
        <v>69</v>
      </c>
      <c r="L9" s="82" t="s">
        <v>74</v>
      </c>
      <c r="M9" s="54">
        <v>969</v>
      </c>
      <c r="N9" s="54">
        <v>1083</v>
      </c>
      <c r="O9" s="49">
        <f t="shared" si="0"/>
        <v>100</v>
      </c>
      <c r="P9" s="707">
        <f>SUM(O9,O10)/2*100%</f>
        <v>100</v>
      </c>
      <c r="Q9" s="718"/>
    </row>
    <row r="10" spans="1:165" ht="104.25" customHeight="1">
      <c r="A10" s="198" t="s">
        <v>70</v>
      </c>
      <c r="B10" s="267" t="s">
        <v>548</v>
      </c>
      <c r="C10" s="70" t="s">
        <v>162</v>
      </c>
      <c r="D10" s="82" t="s">
        <v>57</v>
      </c>
      <c r="E10" s="50">
        <v>24735.8</v>
      </c>
      <c r="F10" s="83">
        <v>39875.699999999997</v>
      </c>
      <c r="G10" s="87" t="s">
        <v>65</v>
      </c>
      <c r="H10" s="49">
        <f t="shared" si="1"/>
        <v>161.20642954745753</v>
      </c>
      <c r="I10" s="40" t="s">
        <v>547</v>
      </c>
      <c r="J10" s="84" t="s">
        <v>546</v>
      </c>
      <c r="K10" s="84" t="s">
        <v>173</v>
      </c>
      <c r="L10" s="82" t="s">
        <v>74</v>
      </c>
      <c r="M10" s="54">
        <v>220</v>
      </c>
      <c r="N10" s="54">
        <v>349</v>
      </c>
      <c r="O10" s="49">
        <f t="shared" si="0"/>
        <v>100</v>
      </c>
      <c r="P10" s="708"/>
      <c r="Q10" s="719"/>
    </row>
    <row r="11" spans="1:165" ht="106.5" customHeight="1">
      <c r="A11" s="692" t="s">
        <v>95</v>
      </c>
      <c r="B11" s="647" t="s">
        <v>549</v>
      </c>
      <c r="C11" s="724" t="s">
        <v>356</v>
      </c>
      <c r="D11" s="725" t="s">
        <v>57</v>
      </c>
      <c r="E11" s="51">
        <v>812621.8</v>
      </c>
      <c r="F11" s="51">
        <v>812621.8</v>
      </c>
      <c r="G11" s="87" t="s">
        <v>65</v>
      </c>
      <c r="H11" s="49">
        <f t="shared" si="1"/>
        <v>100</v>
      </c>
      <c r="I11" s="40" t="s">
        <v>348</v>
      </c>
      <c r="J11" s="718" t="s">
        <v>550</v>
      </c>
      <c r="K11" s="718" t="s">
        <v>551</v>
      </c>
      <c r="L11" s="725" t="s">
        <v>74</v>
      </c>
      <c r="M11" s="331">
        <v>342</v>
      </c>
      <c r="N11" s="331">
        <v>342</v>
      </c>
      <c r="O11" s="329">
        <f>N11/M11*100</f>
        <v>100</v>
      </c>
      <c r="P11" s="707">
        <v>100</v>
      </c>
      <c r="Q11" s="723"/>
    </row>
    <row r="12" spans="1:165" s="44" customFormat="1" ht="105.75" customHeight="1">
      <c r="A12" s="638"/>
      <c r="B12" s="675"/>
      <c r="C12" s="638"/>
      <c r="D12" s="617"/>
      <c r="E12" s="51">
        <v>142917.1</v>
      </c>
      <c r="F12" s="51">
        <v>142917.1</v>
      </c>
      <c r="G12" s="197" t="s">
        <v>6</v>
      </c>
      <c r="H12" s="49">
        <f t="shared" si="1"/>
        <v>100</v>
      </c>
      <c r="I12" s="40" t="s">
        <v>348</v>
      </c>
      <c r="J12" s="719"/>
      <c r="K12" s="719"/>
      <c r="L12" s="617"/>
      <c r="M12" s="328"/>
      <c r="N12" s="328"/>
      <c r="O12" s="330"/>
      <c r="P12" s="638"/>
      <c r="Q12" s="641"/>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row>
    <row r="13" spans="1:165" ht="130.5" customHeight="1">
      <c r="A13" s="198" t="s">
        <v>44</v>
      </c>
      <c r="B13" s="267" t="s">
        <v>345</v>
      </c>
      <c r="C13" s="67" t="s">
        <v>163</v>
      </c>
      <c r="D13" s="200" t="s">
        <v>57</v>
      </c>
      <c r="E13" s="85">
        <v>3100000</v>
      </c>
      <c r="F13" s="85">
        <v>3100000</v>
      </c>
      <c r="G13" s="87" t="s">
        <v>65</v>
      </c>
      <c r="H13" s="49">
        <f>F13/E13*100</f>
        <v>100</v>
      </c>
      <c r="I13" s="40" t="s">
        <v>348</v>
      </c>
      <c r="J13" s="84" t="s">
        <v>573</v>
      </c>
      <c r="K13" s="84" t="s">
        <v>71</v>
      </c>
      <c r="L13" s="82" t="s">
        <v>74</v>
      </c>
      <c r="M13" s="54">
        <v>2544</v>
      </c>
      <c r="N13" s="54">
        <v>2815</v>
      </c>
      <c r="O13" s="49">
        <f t="shared" ref="O13" si="2">IF((N13/M13)&gt;1,100)</f>
        <v>100</v>
      </c>
      <c r="P13" s="83">
        <v>100</v>
      </c>
      <c r="Q13" s="274"/>
    </row>
    <row r="14" spans="1:165" ht="288.75" customHeight="1">
      <c r="A14" s="198" t="s">
        <v>46</v>
      </c>
      <c r="B14" s="267" t="s">
        <v>346</v>
      </c>
      <c r="C14" s="71">
        <v>910083270</v>
      </c>
      <c r="D14" s="192" t="s">
        <v>57</v>
      </c>
      <c r="E14" s="52">
        <v>87075.4</v>
      </c>
      <c r="F14" s="52">
        <v>87075.4</v>
      </c>
      <c r="G14" s="105" t="s">
        <v>65</v>
      </c>
      <c r="H14" s="49">
        <f t="shared" si="1"/>
        <v>100</v>
      </c>
      <c r="I14" s="40" t="s">
        <v>348</v>
      </c>
      <c r="J14" s="108" t="s">
        <v>349</v>
      </c>
      <c r="K14" s="108" t="s">
        <v>350</v>
      </c>
      <c r="L14" s="107" t="s">
        <v>74</v>
      </c>
      <c r="M14" s="54">
        <v>162</v>
      </c>
      <c r="N14" s="54">
        <v>162</v>
      </c>
      <c r="O14" s="49">
        <f t="shared" ref="O14:O15" si="3">N14/M14*100</f>
        <v>100</v>
      </c>
      <c r="P14" s="49">
        <v>100</v>
      </c>
      <c r="Q14" s="36"/>
    </row>
    <row r="15" spans="1:165" ht="334.5" customHeight="1">
      <c r="A15" s="198" t="s">
        <v>49</v>
      </c>
      <c r="B15" s="267" t="s">
        <v>578</v>
      </c>
      <c r="C15" s="62" t="s">
        <v>579</v>
      </c>
      <c r="D15" s="200" t="s">
        <v>57</v>
      </c>
      <c r="E15" s="51">
        <f>E16+E17+E18+E19</f>
        <v>889273.8</v>
      </c>
      <c r="F15" s="51">
        <f>F16+F17+F18+F19</f>
        <v>887798.79999999993</v>
      </c>
      <c r="G15" s="87" t="s">
        <v>72</v>
      </c>
      <c r="H15" s="49">
        <f t="shared" si="1"/>
        <v>99.834134323984344</v>
      </c>
      <c r="I15" s="40" t="s">
        <v>593</v>
      </c>
      <c r="J15" s="41" t="s">
        <v>398</v>
      </c>
      <c r="K15" s="41" t="s">
        <v>73</v>
      </c>
      <c r="L15" s="82" t="s">
        <v>74</v>
      </c>
      <c r="M15" s="54">
        <v>520</v>
      </c>
      <c r="N15" s="54">
        <v>510</v>
      </c>
      <c r="O15" s="49">
        <f t="shared" si="3"/>
        <v>98.076923076923066</v>
      </c>
      <c r="P15" s="720">
        <f>SUM(O16,O17,O18,O19)/4</f>
        <v>73.037956621004568</v>
      </c>
      <c r="Q15" s="273" t="s">
        <v>596</v>
      </c>
      <c r="S15" s="47"/>
    </row>
    <row r="16" spans="1:165" ht="408.75" customHeight="1">
      <c r="A16" s="198" t="s">
        <v>50</v>
      </c>
      <c r="B16" s="267" t="s">
        <v>580</v>
      </c>
      <c r="C16" s="80" t="s">
        <v>164</v>
      </c>
      <c r="D16" s="200" t="s">
        <v>57</v>
      </c>
      <c r="E16" s="85">
        <v>734633.3</v>
      </c>
      <c r="F16" s="85">
        <v>734107.6</v>
      </c>
      <c r="G16" s="87" t="s">
        <v>65</v>
      </c>
      <c r="H16" s="49">
        <f>F16/E16*100</f>
        <v>99.928440488608388</v>
      </c>
      <c r="I16" s="92" t="s">
        <v>594</v>
      </c>
      <c r="J16" s="41" t="s">
        <v>581</v>
      </c>
      <c r="K16" s="41" t="s">
        <v>73</v>
      </c>
      <c r="L16" s="81" t="s">
        <v>74</v>
      </c>
      <c r="M16" s="54">
        <v>438</v>
      </c>
      <c r="N16" s="54">
        <v>431</v>
      </c>
      <c r="O16" s="275">
        <f>N16/M16*100</f>
        <v>98.401826484018258</v>
      </c>
      <c r="P16" s="721"/>
      <c r="Q16" s="259" t="s">
        <v>596</v>
      </c>
      <c r="S16" s="47"/>
    </row>
    <row r="17" spans="1:165" ht="258" customHeight="1">
      <c r="A17" s="198" t="s">
        <v>160</v>
      </c>
      <c r="B17" s="267" t="s">
        <v>582</v>
      </c>
      <c r="C17" s="72" t="s">
        <v>165</v>
      </c>
      <c r="D17" s="192" t="s">
        <v>57</v>
      </c>
      <c r="E17" s="53">
        <v>110013.8</v>
      </c>
      <c r="F17" s="53">
        <v>109891</v>
      </c>
      <c r="G17" s="87" t="s">
        <v>6</v>
      </c>
      <c r="H17" s="49">
        <f t="shared" ref="H17:H28" si="4">F17/E17*100</f>
        <v>99.888377639896092</v>
      </c>
      <c r="I17" s="40" t="s">
        <v>595</v>
      </c>
      <c r="J17" s="41" t="s">
        <v>583</v>
      </c>
      <c r="K17" s="41" t="s">
        <v>73</v>
      </c>
      <c r="L17" s="81" t="s">
        <v>74</v>
      </c>
      <c r="M17" s="54">
        <v>48</v>
      </c>
      <c r="N17" s="54">
        <v>45</v>
      </c>
      <c r="O17" s="275">
        <f>N17/M17*100</f>
        <v>93.75</v>
      </c>
      <c r="P17" s="721"/>
      <c r="Q17" s="259" t="s">
        <v>596</v>
      </c>
      <c r="S17" s="47"/>
    </row>
    <row r="18" spans="1:165" ht="229.5" customHeight="1">
      <c r="A18" s="198" t="s">
        <v>347</v>
      </c>
      <c r="B18" s="267" t="s">
        <v>584</v>
      </c>
      <c r="C18" s="68" t="s">
        <v>166</v>
      </c>
      <c r="D18" s="200" t="s">
        <v>57</v>
      </c>
      <c r="E18" s="85">
        <v>260.60000000000002</v>
      </c>
      <c r="F18" s="85">
        <v>0</v>
      </c>
      <c r="G18" s="87" t="s">
        <v>6</v>
      </c>
      <c r="H18" s="49">
        <f t="shared" si="4"/>
        <v>0</v>
      </c>
      <c r="I18" s="40" t="s">
        <v>597</v>
      </c>
      <c r="J18" s="41" t="s">
        <v>585</v>
      </c>
      <c r="K18" s="84" t="s">
        <v>73</v>
      </c>
      <c r="L18" s="81" t="s">
        <v>74</v>
      </c>
      <c r="M18" s="54">
        <v>0</v>
      </c>
      <c r="N18" s="54">
        <v>0</v>
      </c>
      <c r="O18" s="275" t="s">
        <v>18</v>
      </c>
      <c r="P18" s="721"/>
      <c r="Q18" s="40" t="s">
        <v>597</v>
      </c>
      <c r="S18" s="47"/>
    </row>
    <row r="19" spans="1:165" s="265" customFormat="1" ht="161.25" customHeight="1">
      <c r="A19" s="196" t="s">
        <v>586</v>
      </c>
      <c r="B19" s="270" t="s">
        <v>587</v>
      </c>
      <c r="C19" s="96" t="s">
        <v>588</v>
      </c>
      <c r="D19" s="200" t="s">
        <v>57</v>
      </c>
      <c r="E19" s="272">
        <v>44366.1</v>
      </c>
      <c r="F19" s="272">
        <v>43800.2</v>
      </c>
      <c r="G19" s="197" t="s">
        <v>6</v>
      </c>
      <c r="H19" s="194">
        <f t="shared" si="4"/>
        <v>98.724476571075655</v>
      </c>
      <c r="I19" s="195" t="s">
        <v>598</v>
      </c>
      <c r="J19" s="201" t="s">
        <v>589</v>
      </c>
      <c r="K19" s="189" t="s">
        <v>73</v>
      </c>
      <c r="L19" s="199" t="s">
        <v>74</v>
      </c>
      <c r="M19" s="54">
        <v>34</v>
      </c>
      <c r="N19" s="54">
        <v>34</v>
      </c>
      <c r="O19" s="275">
        <f t="shared" ref="O19:O28" si="5">N19/M19*100</f>
        <v>100</v>
      </c>
      <c r="P19" s="722"/>
      <c r="Q19" s="266"/>
      <c r="S19" s="47"/>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row>
    <row r="20" spans="1:165" s="265" customFormat="1" ht="398.25" customHeight="1">
      <c r="A20" s="196" t="s">
        <v>392</v>
      </c>
      <c r="B20" s="270" t="s">
        <v>574</v>
      </c>
      <c r="C20" s="96" t="s">
        <v>575</v>
      </c>
      <c r="D20" s="200" t="s">
        <v>57</v>
      </c>
      <c r="E20" s="272">
        <v>1007612</v>
      </c>
      <c r="F20" s="272">
        <v>1007612</v>
      </c>
      <c r="G20" s="193" t="s">
        <v>65</v>
      </c>
      <c r="H20" s="194">
        <f t="shared" si="4"/>
        <v>100</v>
      </c>
      <c r="I20" s="289" t="s">
        <v>599</v>
      </c>
      <c r="J20" s="201" t="s">
        <v>576</v>
      </c>
      <c r="K20" s="189" t="s">
        <v>577</v>
      </c>
      <c r="L20" s="199" t="s">
        <v>74</v>
      </c>
      <c r="M20" s="54">
        <v>278</v>
      </c>
      <c r="N20" s="54">
        <v>283</v>
      </c>
      <c r="O20" s="49">
        <f>IF((N20/M20)&gt;1,100)</f>
        <v>100</v>
      </c>
      <c r="P20" s="191">
        <v>100</v>
      </c>
      <c r="Q20" s="271"/>
      <c r="S20" s="47"/>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row>
    <row r="21" spans="1:165" ht="231.75" customHeight="1">
      <c r="A21" s="709" t="s">
        <v>19</v>
      </c>
      <c r="B21" s="647" t="s">
        <v>400</v>
      </c>
      <c r="C21" s="692" t="s">
        <v>167</v>
      </c>
      <c r="D21" s="694" t="s">
        <v>57</v>
      </c>
      <c r="E21" s="75">
        <v>95987.7</v>
      </c>
      <c r="F21" s="687">
        <v>95987.7</v>
      </c>
      <c r="G21" s="697" t="s">
        <v>65</v>
      </c>
      <c r="H21" s="695">
        <f>F21/E21*100</f>
        <v>100</v>
      </c>
      <c r="I21" s="716" t="s">
        <v>348</v>
      </c>
      <c r="J21" s="259" t="s">
        <v>552</v>
      </c>
      <c r="K21" s="88" t="s">
        <v>557</v>
      </c>
      <c r="L21" s="81" t="s">
        <v>558</v>
      </c>
      <c r="M21" s="54">
        <v>12</v>
      </c>
      <c r="N21" s="54">
        <v>12</v>
      </c>
      <c r="O21" s="49">
        <f t="shared" si="5"/>
        <v>100</v>
      </c>
      <c r="P21" s="687">
        <f>SUM(O21:O25)/5</f>
        <v>100</v>
      </c>
      <c r="Q21" s="709"/>
    </row>
    <row r="22" spans="1:165" ht="58.5" customHeight="1">
      <c r="A22" s="710"/>
      <c r="B22" s="648"/>
      <c r="C22" s="693"/>
      <c r="D22" s="694"/>
      <c r="E22" s="76"/>
      <c r="F22" s="688"/>
      <c r="G22" s="698"/>
      <c r="H22" s="696"/>
      <c r="I22" s="717"/>
      <c r="J22" s="260" t="s">
        <v>553</v>
      </c>
      <c r="K22" s="189" t="s">
        <v>557</v>
      </c>
      <c r="L22" s="199" t="s">
        <v>558</v>
      </c>
      <c r="M22" s="54">
        <v>12</v>
      </c>
      <c r="N22" s="54">
        <v>12</v>
      </c>
      <c r="O22" s="49">
        <f t="shared" si="5"/>
        <v>100</v>
      </c>
      <c r="P22" s="688"/>
      <c r="Q22" s="710"/>
    </row>
    <row r="23" spans="1:165" ht="375.75" customHeight="1">
      <c r="A23" s="710"/>
      <c r="B23" s="648"/>
      <c r="C23" s="693"/>
      <c r="D23" s="694"/>
      <c r="E23" s="76"/>
      <c r="F23" s="688"/>
      <c r="G23" s="699"/>
      <c r="H23" s="696"/>
      <c r="I23" s="717"/>
      <c r="J23" s="110" t="s">
        <v>554</v>
      </c>
      <c r="K23" s="189" t="s">
        <v>557</v>
      </c>
      <c r="L23" s="199" t="s">
        <v>558</v>
      </c>
      <c r="M23" s="54">
        <v>12</v>
      </c>
      <c r="N23" s="54">
        <v>12</v>
      </c>
      <c r="O23" s="49">
        <f t="shared" si="5"/>
        <v>100</v>
      </c>
      <c r="P23" s="688"/>
      <c r="Q23" s="710"/>
    </row>
    <row r="24" spans="1:165" ht="74.25" customHeight="1">
      <c r="A24" s="710"/>
      <c r="B24" s="648"/>
      <c r="C24" s="693"/>
      <c r="D24" s="694"/>
      <c r="E24" s="76"/>
      <c r="F24" s="688"/>
      <c r="G24" s="699"/>
      <c r="H24" s="696"/>
      <c r="I24" s="717"/>
      <c r="J24" s="261" t="s">
        <v>555</v>
      </c>
      <c r="K24" s="189" t="s">
        <v>557</v>
      </c>
      <c r="L24" s="199" t="s">
        <v>558</v>
      </c>
      <c r="M24" s="54">
        <v>12</v>
      </c>
      <c r="N24" s="54">
        <v>12</v>
      </c>
      <c r="O24" s="49">
        <f t="shared" si="5"/>
        <v>100</v>
      </c>
      <c r="P24" s="688"/>
      <c r="Q24" s="710"/>
    </row>
    <row r="25" spans="1:165" s="39" customFormat="1" ht="140.25" customHeight="1">
      <c r="A25" s="711"/>
      <c r="B25" s="649"/>
      <c r="C25" s="693"/>
      <c r="D25" s="694"/>
      <c r="E25" s="77"/>
      <c r="F25" s="689"/>
      <c r="G25" s="699"/>
      <c r="H25" s="696"/>
      <c r="I25" s="717"/>
      <c r="J25" s="110" t="s">
        <v>556</v>
      </c>
      <c r="K25" s="78" t="s">
        <v>352</v>
      </c>
      <c r="L25" s="79" t="s">
        <v>363</v>
      </c>
      <c r="M25" s="190">
        <v>355.9</v>
      </c>
      <c r="N25" s="190">
        <v>355.9</v>
      </c>
      <c r="O25" s="49">
        <f t="shared" si="5"/>
        <v>100</v>
      </c>
      <c r="P25" s="689"/>
      <c r="Q25" s="711"/>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row>
    <row r="26" spans="1:165" ht="112.5" customHeight="1">
      <c r="A26" s="709" t="s">
        <v>20</v>
      </c>
      <c r="B26" s="647" t="s">
        <v>75</v>
      </c>
      <c r="C26" s="713" t="s">
        <v>168</v>
      </c>
      <c r="D26" s="715" t="s">
        <v>57</v>
      </c>
      <c r="E26" s="75">
        <v>17878.2</v>
      </c>
      <c r="F26" s="687">
        <v>17878.2</v>
      </c>
      <c r="G26" s="690" t="s">
        <v>65</v>
      </c>
      <c r="H26" s="683">
        <f>F26/E26*100</f>
        <v>100</v>
      </c>
      <c r="I26" s="685" t="s">
        <v>650</v>
      </c>
      <c r="J26" s="686" t="s">
        <v>559</v>
      </c>
      <c r="K26" s="84" t="s">
        <v>353</v>
      </c>
      <c r="L26" s="81" t="s">
        <v>176</v>
      </c>
      <c r="M26" s="56">
        <v>1</v>
      </c>
      <c r="N26" s="56" t="s">
        <v>333</v>
      </c>
      <c r="O26" s="49">
        <f>IF((N26/M26)&gt;1,100)</f>
        <v>100</v>
      </c>
      <c r="P26" s="684">
        <f>SUM(O26:O28)/3</f>
        <v>88.888888888888872</v>
      </c>
      <c r="Q26" s="718" t="s">
        <v>600</v>
      </c>
    </row>
    <row r="27" spans="1:165" ht="111" customHeight="1">
      <c r="A27" s="710"/>
      <c r="B27" s="712"/>
      <c r="C27" s="713"/>
      <c r="D27" s="715"/>
      <c r="E27" s="76"/>
      <c r="F27" s="688"/>
      <c r="G27" s="691"/>
      <c r="H27" s="683" t="e">
        <f t="shared" si="4"/>
        <v>#DIV/0!</v>
      </c>
      <c r="I27" s="685"/>
      <c r="J27" s="686"/>
      <c r="K27" s="84" t="s">
        <v>354</v>
      </c>
      <c r="L27" s="81" t="s">
        <v>176</v>
      </c>
      <c r="M27" s="56">
        <v>12</v>
      </c>
      <c r="N27" s="56">
        <v>13</v>
      </c>
      <c r="O27" s="49">
        <f>IF((N27/M27)&gt;1,100)</f>
        <v>100</v>
      </c>
      <c r="P27" s="684"/>
      <c r="Q27" s="739"/>
    </row>
    <row r="28" spans="1:165" ht="114" customHeight="1">
      <c r="A28" s="710"/>
      <c r="B28" s="712"/>
      <c r="C28" s="714"/>
      <c r="D28" s="715"/>
      <c r="E28" s="77"/>
      <c r="F28" s="689"/>
      <c r="G28" s="691"/>
      <c r="H28" s="683" t="e">
        <f t="shared" si="4"/>
        <v>#DIV/0!</v>
      </c>
      <c r="I28" s="685"/>
      <c r="J28" s="686"/>
      <c r="K28" s="84" t="s">
        <v>355</v>
      </c>
      <c r="L28" s="81" t="s">
        <v>176</v>
      </c>
      <c r="M28" s="56">
        <v>3</v>
      </c>
      <c r="N28" s="56">
        <v>2</v>
      </c>
      <c r="O28" s="49">
        <f t="shared" si="5"/>
        <v>66.666666666666657</v>
      </c>
      <c r="P28" s="684"/>
      <c r="Q28" s="739"/>
    </row>
    <row r="29" spans="1:165" ht="18.75" customHeight="1">
      <c r="A29" s="709" t="s">
        <v>156</v>
      </c>
      <c r="B29" s="647" t="s">
        <v>76</v>
      </c>
      <c r="C29" s="692" t="s">
        <v>169</v>
      </c>
      <c r="D29" s="725" t="s">
        <v>57</v>
      </c>
      <c r="E29" s="75">
        <v>180651.9</v>
      </c>
      <c r="F29" s="75">
        <v>180651.9</v>
      </c>
      <c r="G29" s="734" t="s">
        <v>65</v>
      </c>
      <c r="H29" s="707">
        <f>F29/E29*100</f>
        <v>100</v>
      </c>
      <c r="I29" s="718" t="s">
        <v>348</v>
      </c>
      <c r="J29" s="744" t="s">
        <v>568</v>
      </c>
      <c r="K29" s="718"/>
      <c r="L29" s="725"/>
      <c r="M29" s="746"/>
      <c r="N29" s="740"/>
      <c r="O29" s="687"/>
      <c r="P29" s="687"/>
      <c r="Q29" s="709"/>
    </row>
    <row r="30" spans="1:165" ht="8.25" customHeight="1">
      <c r="A30" s="710"/>
      <c r="B30" s="712"/>
      <c r="C30" s="693"/>
      <c r="D30" s="694"/>
      <c r="E30" s="76"/>
      <c r="F30" s="76"/>
      <c r="G30" s="688"/>
      <c r="H30" s="742"/>
      <c r="I30" s="743"/>
      <c r="J30" s="745"/>
      <c r="K30" s="735"/>
      <c r="L30" s="736"/>
      <c r="M30" s="747"/>
      <c r="N30" s="741"/>
      <c r="O30" s="689"/>
      <c r="P30" s="689"/>
      <c r="Q30" s="711"/>
    </row>
    <row r="31" spans="1:165" ht="189" customHeight="1">
      <c r="A31" s="710"/>
      <c r="B31" s="712"/>
      <c r="C31" s="693"/>
      <c r="D31" s="694"/>
      <c r="E31" s="76"/>
      <c r="F31" s="76"/>
      <c r="G31" s="688"/>
      <c r="H31" s="742"/>
      <c r="I31" s="743"/>
      <c r="J31" s="264" t="s">
        <v>561</v>
      </c>
      <c r="K31" s="269" t="s">
        <v>569</v>
      </c>
      <c r="L31" s="82" t="s">
        <v>570</v>
      </c>
      <c r="M31" s="55">
        <v>1</v>
      </c>
      <c r="N31" s="54">
        <v>1</v>
      </c>
      <c r="O31" s="263">
        <f>N31/M31*100</f>
        <v>100</v>
      </c>
      <c r="P31" s="687">
        <f>SUM(O31:O37)/7</f>
        <v>100</v>
      </c>
      <c r="Q31" s="42"/>
    </row>
    <row r="32" spans="1:165" ht="82.5" customHeight="1">
      <c r="A32" s="710"/>
      <c r="B32" s="712"/>
      <c r="C32" s="693"/>
      <c r="D32" s="694"/>
      <c r="E32" s="76"/>
      <c r="F32" s="76"/>
      <c r="G32" s="688"/>
      <c r="H32" s="742"/>
      <c r="I32" s="743"/>
      <c r="J32" s="267" t="s">
        <v>562</v>
      </c>
      <c r="K32" s="269" t="s">
        <v>569</v>
      </c>
      <c r="L32" s="200" t="s">
        <v>570</v>
      </c>
      <c r="M32" s="56">
        <v>1</v>
      </c>
      <c r="N32" s="54">
        <v>1</v>
      </c>
      <c r="O32" s="263">
        <f t="shared" ref="O32:O37" si="6">N32/M32*100</f>
        <v>100</v>
      </c>
      <c r="P32" s="688"/>
      <c r="Q32" s="262"/>
    </row>
    <row r="33" spans="1:17" ht="117" customHeight="1">
      <c r="A33" s="710"/>
      <c r="B33" s="712"/>
      <c r="C33" s="693"/>
      <c r="D33" s="694"/>
      <c r="E33" s="76"/>
      <c r="F33" s="76"/>
      <c r="G33" s="688"/>
      <c r="H33" s="742"/>
      <c r="I33" s="743"/>
      <c r="J33" s="267" t="s">
        <v>563</v>
      </c>
      <c r="K33" s="269" t="s">
        <v>569</v>
      </c>
      <c r="L33" s="200" t="s">
        <v>570</v>
      </c>
      <c r="M33" s="56">
        <v>1</v>
      </c>
      <c r="N33" s="54">
        <v>1</v>
      </c>
      <c r="O33" s="263">
        <f t="shared" si="6"/>
        <v>100</v>
      </c>
      <c r="P33" s="688"/>
      <c r="Q33" s="42"/>
    </row>
    <row r="34" spans="1:17" ht="80.25" customHeight="1">
      <c r="A34" s="710"/>
      <c r="B34" s="712"/>
      <c r="C34" s="693"/>
      <c r="D34" s="694"/>
      <c r="E34" s="76"/>
      <c r="F34" s="76"/>
      <c r="G34" s="688"/>
      <c r="H34" s="742"/>
      <c r="I34" s="743"/>
      <c r="J34" s="267" t="s">
        <v>564</v>
      </c>
      <c r="K34" s="269" t="s">
        <v>569</v>
      </c>
      <c r="L34" s="200" t="s">
        <v>570</v>
      </c>
      <c r="M34" s="56">
        <v>1</v>
      </c>
      <c r="N34" s="54">
        <v>1</v>
      </c>
      <c r="O34" s="263">
        <f t="shared" si="6"/>
        <v>100</v>
      </c>
      <c r="P34" s="688"/>
      <c r="Q34" s="42"/>
    </row>
    <row r="35" spans="1:17" ht="126" customHeight="1">
      <c r="A35" s="710"/>
      <c r="B35" s="712"/>
      <c r="C35" s="693"/>
      <c r="D35" s="694"/>
      <c r="E35" s="76"/>
      <c r="F35" s="76"/>
      <c r="G35" s="688"/>
      <c r="H35" s="742"/>
      <c r="I35" s="743"/>
      <c r="J35" s="267" t="s">
        <v>565</v>
      </c>
      <c r="K35" s="268" t="s">
        <v>569</v>
      </c>
      <c r="L35" s="200" t="s">
        <v>570</v>
      </c>
      <c r="M35" s="56">
        <v>1</v>
      </c>
      <c r="N35" s="54">
        <v>1</v>
      </c>
      <c r="O35" s="263">
        <f t="shared" si="6"/>
        <v>100</v>
      </c>
      <c r="P35" s="688"/>
      <c r="Q35" s="42"/>
    </row>
    <row r="36" spans="1:17" ht="173.25" customHeight="1">
      <c r="A36" s="710"/>
      <c r="B36" s="712"/>
      <c r="C36" s="693"/>
      <c r="D36" s="694"/>
      <c r="E36" s="76"/>
      <c r="F36" s="76"/>
      <c r="G36" s="688"/>
      <c r="H36" s="742"/>
      <c r="I36" s="743"/>
      <c r="J36" s="267" t="s">
        <v>566</v>
      </c>
      <c r="K36" s="268" t="s">
        <v>569</v>
      </c>
      <c r="L36" s="200" t="s">
        <v>570</v>
      </c>
      <c r="M36" s="56">
        <v>1</v>
      </c>
      <c r="N36" s="54">
        <v>1</v>
      </c>
      <c r="O36" s="263">
        <f t="shared" si="6"/>
        <v>100</v>
      </c>
      <c r="P36" s="688"/>
      <c r="Q36" s="42"/>
    </row>
    <row r="37" spans="1:17" ht="71.25" customHeight="1">
      <c r="A37" s="710"/>
      <c r="B37" s="712"/>
      <c r="C37" s="693"/>
      <c r="D37" s="694"/>
      <c r="E37" s="76"/>
      <c r="F37" s="76"/>
      <c r="G37" s="688"/>
      <c r="H37" s="742"/>
      <c r="I37" s="743"/>
      <c r="J37" s="267" t="s">
        <v>567</v>
      </c>
      <c r="K37" s="269" t="s">
        <v>569</v>
      </c>
      <c r="L37" s="200" t="s">
        <v>570</v>
      </c>
      <c r="M37" s="56">
        <v>1</v>
      </c>
      <c r="N37" s="54">
        <v>1</v>
      </c>
      <c r="O37" s="263">
        <f t="shared" si="6"/>
        <v>100</v>
      </c>
      <c r="P37" s="688"/>
      <c r="Q37" s="42"/>
    </row>
    <row r="38" spans="1:17" ht="173.25" customHeight="1">
      <c r="A38" s="258" t="s">
        <v>560</v>
      </c>
      <c r="B38" s="270" t="s">
        <v>77</v>
      </c>
      <c r="C38" s="67" t="s">
        <v>170</v>
      </c>
      <c r="D38" s="82" t="s">
        <v>57</v>
      </c>
      <c r="E38" s="85">
        <v>30317.3</v>
      </c>
      <c r="F38" s="85">
        <v>30317.3</v>
      </c>
      <c r="G38" s="87" t="s">
        <v>65</v>
      </c>
      <c r="H38" s="49">
        <f>F38/E38*100</f>
        <v>100</v>
      </c>
      <c r="I38" s="267" t="s">
        <v>651</v>
      </c>
      <c r="J38" s="84" t="s">
        <v>571</v>
      </c>
      <c r="K38" s="84" t="s">
        <v>572</v>
      </c>
      <c r="L38" s="82" t="s">
        <v>176</v>
      </c>
      <c r="M38" s="54">
        <v>97</v>
      </c>
      <c r="N38" s="54">
        <v>97</v>
      </c>
      <c r="O38" s="49">
        <f>N38/M38*100</f>
        <v>100</v>
      </c>
      <c r="P38" s="49">
        <v>100</v>
      </c>
      <c r="Q38" s="42"/>
    </row>
    <row r="39" spans="1:17" ht="161.25" customHeight="1">
      <c r="A39" s="199" t="s">
        <v>544</v>
      </c>
      <c r="B39" s="267" t="s">
        <v>157</v>
      </c>
      <c r="C39" s="70" t="s">
        <v>162</v>
      </c>
      <c r="D39" s="82" t="s">
        <v>78</v>
      </c>
      <c r="E39" s="52">
        <v>1588600</v>
      </c>
      <c r="F39" s="85">
        <v>1588600</v>
      </c>
      <c r="G39" s="87" t="s">
        <v>65</v>
      </c>
      <c r="H39" s="49">
        <f>F39/E39*100</f>
        <v>100</v>
      </c>
      <c r="I39" s="84" t="s">
        <v>348</v>
      </c>
      <c r="J39" s="84" t="s">
        <v>351</v>
      </c>
      <c r="K39" s="84" t="s">
        <v>545</v>
      </c>
      <c r="L39" s="82" t="s">
        <v>74</v>
      </c>
      <c r="M39" s="54">
        <v>1023</v>
      </c>
      <c r="N39" s="54">
        <v>1181</v>
      </c>
      <c r="O39" s="275">
        <f>IF((N39/M39)&gt;1,100)</f>
        <v>100</v>
      </c>
      <c r="P39" s="49">
        <v>100</v>
      </c>
      <c r="Q39" s="266"/>
    </row>
    <row r="40" spans="1:17" ht="57.75" customHeight="1">
      <c r="A40" s="704" t="s">
        <v>17</v>
      </c>
      <c r="B40" s="737"/>
      <c r="C40" s="737"/>
      <c r="D40" s="737"/>
      <c r="E40" s="737"/>
      <c r="F40" s="737"/>
      <c r="G40" s="737"/>
      <c r="H40" s="737"/>
      <c r="I40" s="737"/>
      <c r="J40" s="737"/>
      <c r="K40" s="737"/>
      <c r="L40" s="737"/>
      <c r="M40" s="737"/>
      <c r="N40" s="737"/>
      <c r="O40" s="737"/>
      <c r="P40" s="737"/>
      <c r="Q40" s="738"/>
    </row>
    <row r="41" spans="1:17" ht="386.25" customHeight="1">
      <c r="A41" s="290" t="s">
        <v>15</v>
      </c>
      <c r="B41" s="267" t="s">
        <v>402</v>
      </c>
      <c r="C41" s="73" t="s">
        <v>171</v>
      </c>
      <c r="D41" s="74" t="s">
        <v>78</v>
      </c>
      <c r="E41" s="57">
        <v>5200400</v>
      </c>
      <c r="F41" s="58">
        <v>4213095.3</v>
      </c>
      <c r="G41" s="59" t="s">
        <v>65</v>
      </c>
      <c r="H41" s="58">
        <v>81</v>
      </c>
      <c r="I41" s="40" t="s">
        <v>590</v>
      </c>
      <c r="J41" s="69" t="s">
        <v>591</v>
      </c>
      <c r="K41" s="40" t="s">
        <v>357</v>
      </c>
      <c r="L41" s="60" t="s">
        <v>45</v>
      </c>
      <c r="M41" s="59">
        <v>74.7</v>
      </c>
      <c r="N41" s="58">
        <v>60.6</v>
      </c>
      <c r="O41" s="49">
        <v>81.099999999999994</v>
      </c>
      <c r="P41" s="58">
        <v>81.099999999999994</v>
      </c>
      <c r="Q41" s="287" t="s">
        <v>590</v>
      </c>
    </row>
    <row r="42" spans="1:17" ht="409.5" customHeight="1">
      <c r="A42" s="284" t="s">
        <v>16</v>
      </c>
      <c r="B42" s="267" t="s">
        <v>401</v>
      </c>
      <c r="C42" s="73" t="s">
        <v>358</v>
      </c>
      <c r="D42" s="74" t="s">
        <v>78</v>
      </c>
      <c r="E42" s="61">
        <v>1000000</v>
      </c>
      <c r="F42" s="58">
        <v>523426.8</v>
      </c>
      <c r="G42" s="59" t="s">
        <v>65</v>
      </c>
      <c r="H42" s="58">
        <v>52.3</v>
      </c>
      <c r="I42" s="748" t="s">
        <v>592</v>
      </c>
      <c r="J42" s="69" t="s">
        <v>591</v>
      </c>
      <c r="K42" s="40" t="s">
        <v>359</v>
      </c>
      <c r="L42" s="60" t="s">
        <v>45</v>
      </c>
      <c r="M42" s="58">
        <v>14.3</v>
      </c>
      <c r="N42" s="58">
        <v>7.5</v>
      </c>
      <c r="O42" s="49">
        <v>52.4</v>
      </c>
      <c r="P42" s="58">
        <v>52.4</v>
      </c>
      <c r="Q42" s="748" t="s">
        <v>592</v>
      </c>
    </row>
    <row r="43" spans="1:17" ht="409.5" customHeight="1">
      <c r="A43" s="284" t="s">
        <v>43</v>
      </c>
      <c r="B43" s="267" t="s">
        <v>79</v>
      </c>
      <c r="C43" s="64" t="s">
        <v>360</v>
      </c>
      <c r="D43" s="74" t="s">
        <v>78</v>
      </c>
      <c r="E43" s="57">
        <v>23619.7</v>
      </c>
      <c r="F43" s="57">
        <v>12363.2</v>
      </c>
      <c r="G43" s="57" t="s">
        <v>361</v>
      </c>
      <c r="H43" s="58">
        <v>52.3</v>
      </c>
      <c r="I43" s="719"/>
      <c r="J43" s="69" t="s">
        <v>591</v>
      </c>
      <c r="K43" s="40" t="s">
        <v>362</v>
      </c>
      <c r="L43" s="60" t="s">
        <v>363</v>
      </c>
      <c r="M43" s="58">
        <v>339</v>
      </c>
      <c r="N43" s="58">
        <v>179</v>
      </c>
      <c r="O43" s="49">
        <v>52.8</v>
      </c>
      <c r="P43" s="58">
        <v>52.8</v>
      </c>
      <c r="Q43" s="719"/>
    </row>
    <row r="44" spans="1:17" s="38" customFormat="1" ht="33.75" customHeight="1">
      <c r="A44" s="297" t="s">
        <v>44</v>
      </c>
      <c r="B44" s="307" t="s">
        <v>158</v>
      </c>
      <c r="C44" s="299" t="s">
        <v>171</v>
      </c>
      <c r="D44" s="300" t="s">
        <v>58</v>
      </c>
      <c r="E44" s="339">
        <f>SUM(E45,E46,E47)</f>
        <v>623687.80000000005</v>
      </c>
      <c r="F44" s="339">
        <f>SUM(F45,F46,F47)</f>
        <v>596333</v>
      </c>
      <c r="G44" s="340" t="s">
        <v>5</v>
      </c>
      <c r="H44" s="339">
        <f t="shared" ref="H44:H52" si="7">F44/E44*100</f>
        <v>95.614023554733635</v>
      </c>
      <c r="I44" s="42"/>
      <c r="J44" s="287"/>
      <c r="K44" s="42"/>
      <c r="L44" s="284"/>
      <c r="M44" s="280"/>
      <c r="N44" s="280"/>
      <c r="O44" s="280"/>
      <c r="P44" s="280">
        <v>0</v>
      </c>
      <c r="Q44" s="287"/>
    </row>
    <row r="45" spans="1:17" ht="146.25" customHeight="1">
      <c r="A45" s="296" t="s">
        <v>364</v>
      </c>
      <c r="B45" s="267" t="s">
        <v>601</v>
      </c>
      <c r="C45" s="277" t="s">
        <v>171</v>
      </c>
      <c r="D45" s="285" t="s">
        <v>58</v>
      </c>
      <c r="E45" s="288">
        <v>131548.20000000001</v>
      </c>
      <c r="F45" s="283">
        <v>124143.8</v>
      </c>
      <c r="G45" s="283" t="s">
        <v>5</v>
      </c>
      <c r="H45" s="280">
        <f t="shared" si="7"/>
        <v>94.371340694893576</v>
      </c>
      <c r="I45" s="48" t="s">
        <v>616</v>
      </c>
      <c r="J45" s="287"/>
      <c r="K45" s="276" t="s">
        <v>174</v>
      </c>
      <c r="L45" s="285" t="s">
        <v>80</v>
      </c>
      <c r="M45" s="279">
        <v>4876.7</v>
      </c>
      <c r="N45" s="283">
        <v>4845.8999999999996</v>
      </c>
      <c r="O45" s="283">
        <f>N45/M45*100</f>
        <v>99.368425369614698</v>
      </c>
      <c r="P45" s="280">
        <v>99.4</v>
      </c>
      <c r="Q45" s="278" t="s">
        <v>617</v>
      </c>
    </row>
    <row r="46" spans="1:17" ht="122.25" customHeight="1">
      <c r="A46" s="284" t="s">
        <v>365</v>
      </c>
      <c r="B46" s="267" t="s">
        <v>602</v>
      </c>
      <c r="C46" s="277" t="s">
        <v>171</v>
      </c>
      <c r="D46" s="285" t="s">
        <v>58</v>
      </c>
      <c r="E46" s="288">
        <v>472825.4</v>
      </c>
      <c r="F46" s="283">
        <v>457881.3</v>
      </c>
      <c r="G46" s="283" t="s">
        <v>5</v>
      </c>
      <c r="H46" s="280">
        <f t="shared" si="7"/>
        <v>96.839404143686011</v>
      </c>
      <c r="I46" s="48" t="s">
        <v>618</v>
      </c>
      <c r="J46" s="287"/>
      <c r="K46" s="287" t="s">
        <v>82</v>
      </c>
      <c r="L46" s="283" t="s">
        <v>80</v>
      </c>
      <c r="M46" s="283">
        <v>17723.8</v>
      </c>
      <c r="N46" s="283">
        <v>17723.8</v>
      </c>
      <c r="O46" s="283">
        <f>N46/M46*100</f>
        <v>100</v>
      </c>
      <c r="P46" s="280">
        <f>O46</f>
        <v>100</v>
      </c>
      <c r="Q46" s="287" t="s">
        <v>954</v>
      </c>
    </row>
    <row r="47" spans="1:17" ht="93" customHeight="1">
      <c r="A47" s="284" t="s">
        <v>366</v>
      </c>
      <c r="B47" s="267" t="s">
        <v>603</v>
      </c>
      <c r="C47" s="277" t="s">
        <v>171</v>
      </c>
      <c r="D47" s="285" t="s">
        <v>58</v>
      </c>
      <c r="E47" s="288">
        <v>19314.2</v>
      </c>
      <c r="F47" s="283">
        <v>14307.9</v>
      </c>
      <c r="G47" s="283" t="s">
        <v>5</v>
      </c>
      <c r="H47" s="280">
        <f t="shared" si="7"/>
        <v>74.079692661357967</v>
      </c>
      <c r="I47" s="48" t="s">
        <v>367</v>
      </c>
      <c r="J47" s="45"/>
      <c r="K47" s="286" t="s">
        <v>82</v>
      </c>
      <c r="L47" s="285" t="s">
        <v>80</v>
      </c>
      <c r="M47" s="288">
        <v>8963.7000000000007</v>
      </c>
      <c r="N47" s="283">
        <v>0</v>
      </c>
      <c r="O47" s="283">
        <v>0</v>
      </c>
      <c r="P47" s="280"/>
      <c r="Q47" s="286" t="s">
        <v>619</v>
      </c>
    </row>
    <row r="48" spans="1:17" s="38" customFormat="1" ht="34.5" customHeight="1">
      <c r="A48" s="297" t="s">
        <v>368</v>
      </c>
      <c r="B48" s="298" t="s">
        <v>369</v>
      </c>
      <c r="C48" s="302" t="s">
        <v>171</v>
      </c>
      <c r="D48" s="300" t="s">
        <v>58</v>
      </c>
      <c r="E48" s="340">
        <f>SUM(E49,E50,E51,E52,E53,E54,E55,E56,E57,E58,E59,E60,E61,E62,E63,E64)</f>
        <v>174183.3</v>
      </c>
      <c r="F48" s="340">
        <f>SUM(F49,F50,F51,F52,F53,F54,F55,F56,F57,F58,F59,F60,F61,F62,F63,F64)</f>
        <v>125588.6</v>
      </c>
      <c r="G48" s="301" t="s">
        <v>5</v>
      </c>
      <c r="H48" s="344">
        <f t="shared" si="7"/>
        <v>72.101401225031339</v>
      </c>
      <c r="I48" s="286"/>
      <c r="J48" s="45"/>
      <c r="K48" s="287"/>
      <c r="L48" s="284"/>
      <c r="M48" s="280"/>
      <c r="N48" s="283"/>
      <c r="O48" s="49"/>
      <c r="P48" s="283"/>
      <c r="Q48" s="286"/>
    </row>
    <row r="49" spans="1:165" ht="126" customHeight="1">
      <c r="A49" s="62" t="s">
        <v>47</v>
      </c>
      <c r="B49" s="267" t="s">
        <v>604</v>
      </c>
      <c r="C49" s="62" t="s">
        <v>171</v>
      </c>
      <c r="D49" s="285" t="s">
        <v>58</v>
      </c>
      <c r="E49" s="288">
        <v>20428.7</v>
      </c>
      <c r="F49" s="283">
        <v>11028.6</v>
      </c>
      <c r="G49" s="283" t="s">
        <v>5</v>
      </c>
      <c r="H49" s="280">
        <f t="shared" si="7"/>
        <v>53.985814075296034</v>
      </c>
      <c r="I49" s="48" t="s">
        <v>620</v>
      </c>
      <c r="J49" s="287"/>
      <c r="K49" s="314" t="s">
        <v>82</v>
      </c>
      <c r="L49" s="285" t="s">
        <v>80</v>
      </c>
      <c r="M49" s="288">
        <v>14600</v>
      </c>
      <c r="N49" s="283">
        <v>0</v>
      </c>
      <c r="O49" s="342">
        <v>0</v>
      </c>
      <c r="P49" s="281"/>
      <c r="Q49" s="287" t="s">
        <v>370</v>
      </c>
    </row>
    <row r="50" spans="1:165" ht="179.25" customHeight="1">
      <c r="A50" s="291" t="s">
        <v>159</v>
      </c>
      <c r="B50" s="267" t="s">
        <v>605</v>
      </c>
      <c r="C50" s="62" t="s">
        <v>171</v>
      </c>
      <c r="D50" s="285" t="s">
        <v>58</v>
      </c>
      <c r="E50" s="288">
        <v>15673.8</v>
      </c>
      <c r="F50" s="283">
        <v>15673.8</v>
      </c>
      <c r="G50" s="283" t="s">
        <v>5</v>
      </c>
      <c r="H50" s="280">
        <f t="shared" si="7"/>
        <v>100</v>
      </c>
      <c r="I50" s="48" t="s">
        <v>348</v>
      </c>
      <c r="J50" s="286"/>
      <c r="K50" s="287" t="s">
        <v>175</v>
      </c>
      <c r="L50" s="285" t="s">
        <v>80</v>
      </c>
      <c r="M50" s="288">
        <v>14300</v>
      </c>
      <c r="N50" s="283">
        <v>14300</v>
      </c>
      <c r="O50" s="283">
        <f t="shared" ref="O50:O55" si="8">N50/M50*100</f>
        <v>100</v>
      </c>
      <c r="P50" s="281"/>
      <c r="Q50" s="287" t="s">
        <v>961</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row>
    <row r="51" spans="1:165" ht="180" customHeight="1">
      <c r="A51" s="291" t="s">
        <v>371</v>
      </c>
      <c r="B51" s="267" t="s">
        <v>606</v>
      </c>
      <c r="C51" s="62" t="s">
        <v>171</v>
      </c>
      <c r="D51" s="285" t="s">
        <v>58</v>
      </c>
      <c r="E51" s="288">
        <v>20076.5</v>
      </c>
      <c r="F51" s="283">
        <v>20076.5</v>
      </c>
      <c r="G51" s="283" t="s">
        <v>5</v>
      </c>
      <c r="H51" s="280">
        <f t="shared" si="7"/>
        <v>100</v>
      </c>
      <c r="I51" s="48" t="s">
        <v>348</v>
      </c>
      <c r="J51" s="286"/>
      <c r="K51" s="287" t="s">
        <v>175</v>
      </c>
      <c r="L51" s="285" t="s">
        <v>80</v>
      </c>
      <c r="M51" s="288">
        <v>20600</v>
      </c>
      <c r="N51" s="283">
        <v>20600</v>
      </c>
      <c r="O51" s="283">
        <f t="shared" si="8"/>
        <v>100</v>
      </c>
      <c r="P51" s="281"/>
      <c r="Q51" s="295" t="s">
        <v>962</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row>
    <row r="52" spans="1:165" ht="196.5" customHeight="1">
      <c r="A52" s="291" t="s">
        <v>372</v>
      </c>
      <c r="B52" s="267" t="s">
        <v>607</v>
      </c>
      <c r="C52" s="62" t="s">
        <v>171</v>
      </c>
      <c r="D52" s="285" t="s">
        <v>58</v>
      </c>
      <c r="E52" s="341">
        <v>11981</v>
      </c>
      <c r="F52" s="342">
        <v>11980.9</v>
      </c>
      <c r="G52" s="342" t="s">
        <v>5</v>
      </c>
      <c r="H52" s="343">
        <f t="shared" si="7"/>
        <v>99.999165345129782</v>
      </c>
      <c r="I52" s="48" t="s">
        <v>658</v>
      </c>
      <c r="J52" s="286"/>
      <c r="K52" s="287" t="s">
        <v>175</v>
      </c>
      <c r="L52" s="285" t="s">
        <v>80</v>
      </c>
      <c r="M52" s="288">
        <v>23400</v>
      </c>
      <c r="N52" s="283">
        <v>23400</v>
      </c>
      <c r="O52" s="283">
        <f t="shared" si="8"/>
        <v>100</v>
      </c>
      <c r="P52" s="281"/>
      <c r="Q52" s="295" t="s">
        <v>961</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row>
    <row r="53" spans="1:165" ht="186.75" customHeight="1">
      <c r="A53" s="291" t="s">
        <v>621</v>
      </c>
      <c r="B53" s="267" t="s">
        <v>608</v>
      </c>
      <c r="C53" s="62" t="s">
        <v>171</v>
      </c>
      <c r="D53" s="285" t="s">
        <v>58</v>
      </c>
      <c r="E53" s="288">
        <v>11859</v>
      </c>
      <c r="F53" s="283">
        <v>11859</v>
      </c>
      <c r="G53" s="283" t="s">
        <v>5</v>
      </c>
      <c r="H53" s="280">
        <f>F53/E53*100</f>
        <v>100</v>
      </c>
      <c r="I53" s="48" t="s">
        <v>348</v>
      </c>
      <c r="J53" s="286"/>
      <c r="K53" s="287" t="s">
        <v>175</v>
      </c>
      <c r="L53" s="285" t="s">
        <v>80</v>
      </c>
      <c r="M53" s="288">
        <v>22100</v>
      </c>
      <c r="N53" s="283">
        <v>22100</v>
      </c>
      <c r="O53" s="283">
        <f t="shared" si="8"/>
        <v>100</v>
      </c>
      <c r="P53" s="281"/>
      <c r="Q53" s="295" t="s">
        <v>961</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row>
    <row r="54" spans="1:165" ht="132.75" customHeight="1">
      <c r="A54" s="291" t="s">
        <v>622</v>
      </c>
      <c r="B54" s="267" t="s">
        <v>609</v>
      </c>
      <c r="C54" s="62" t="s">
        <v>171</v>
      </c>
      <c r="D54" s="285" t="s">
        <v>58</v>
      </c>
      <c r="E54" s="288">
        <v>9564.9</v>
      </c>
      <c r="F54" s="283">
        <v>9564.9</v>
      </c>
      <c r="G54" s="283" t="s">
        <v>5</v>
      </c>
      <c r="H54" s="280">
        <f>F54/E54*100</f>
        <v>100</v>
      </c>
      <c r="I54" s="48" t="s">
        <v>348</v>
      </c>
      <c r="J54" s="286"/>
      <c r="K54" s="287" t="s">
        <v>175</v>
      </c>
      <c r="L54" s="285" t="s">
        <v>80</v>
      </c>
      <c r="M54" s="288">
        <v>22000</v>
      </c>
      <c r="N54" s="283">
        <v>22000</v>
      </c>
      <c r="O54" s="283">
        <f t="shared" si="8"/>
        <v>100</v>
      </c>
      <c r="P54" s="281"/>
      <c r="Q54" s="295" t="s">
        <v>961</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row>
    <row r="55" spans="1:165" ht="188.25" customHeight="1">
      <c r="A55" s="291" t="s">
        <v>373</v>
      </c>
      <c r="B55" s="267" t="s">
        <v>623</v>
      </c>
      <c r="C55" s="62" t="s">
        <v>171</v>
      </c>
      <c r="D55" s="285" t="s">
        <v>58</v>
      </c>
      <c r="E55" s="288">
        <v>11953.3</v>
      </c>
      <c r="F55" s="283">
        <v>11953.3</v>
      </c>
      <c r="G55" s="283" t="s">
        <v>5</v>
      </c>
      <c r="H55" s="294">
        <f>F55/E55*100</f>
        <v>100</v>
      </c>
      <c r="I55" s="48" t="s">
        <v>348</v>
      </c>
      <c r="J55" s="286"/>
      <c r="K55" s="295" t="s">
        <v>175</v>
      </c>
      <c r="L55" s="285" t="s">
        <v>80</v>
      </c>
      <c r="M55" s="288">
        <v>14700</v>
      </c>
      <c r="N55" s="283">
        <v>14700</v>
      </c>
      <c r="O55" s="283">
        <f t="shared" si="8"/>
        <v>100</v>
      </c>
      <c r="P55" s="281"/>
      <c r="Q55" s="295" t="s">
        <v>961</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row>
    <row r="56" spans="1:165" ht="194.25" customHeight="1">
      <c r="A56" s="292" t="s">
        <v>374</v>
      </c>
      <c r="B56" s="267" t="s">
        <v>610</v>
      </c>
      <c r="C56" s="62" t="s">
        <v>171</v>
      </c>
      <c r="D56" s="285" t="s">
        <v>58</v>
      </c>
      <c r="E56" s="341">
        <v>1637</v>
      </c>
      <c r="F56" s="342">
        <v>0</v>
      </c>
      <c r="G56" s="342" t="s">
        <v>5</v>
      </c>
      <c r="H56" s="294">
        <f>F56/E56*100</f>
        <v>0</v>
      </c>
      <c r="I56" s="48" t="s">
        <v>657</v>
      </c>
      <c r="J56" s="286"/>
      <c r="K56" s="287" t="s">
        <v>84</v>
      </c>
      <c r="L56" s="285" t="s">
        <v>80</v>
      </c>
      <c r="M56" s="288">
        <v>10410</v>
      </c>
      <c r="N56" s="283">
        <v>0</v>
      </c>
      <c r="O56" s="283">
        <v>0</v>
      </c>
      <c r="P56" s="281"/>
      <c r="Q56" s="304" t="s">
        <v>625</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row>
    <row r="57" spans="1:165" ht="213.75" customHeight="1">
      <c r="A57" s="292" t="s">
        <v>375</v>
      </c>
      <c r="B57" s="267" t="s">
        <v>611</v>
      </c>
      <c r="C57" s="62" t="s">
        <v>171</v>
      </c>
      <c r="D57" s="285" t="s">
        <v>58</v>
      </c>
      <c r="E57" s="288">
        <v>2872.3</v>
      </c>
      <c r="F57" s="283">
        <v>0</v>
      </c>
      <c r="G57" s="283" t="s">
        <v>5</v>
      </c>
      <c r="H57" s="280">
        <v>0</v>
      </c>
      <c r="I57" s="48" t="s">
        <v>624</v>
      </c>
      <c r="J57" s="286"/>
      <c r="K57" s="295" t="s">
        <v>84</v>
      </c>
      <c r="L57" s="285" t="s">
        <v>80</v>
      </c>
      <c r="M57" s="288">
        <v>15700</v>
      </c>
      <c r="N57" s="283">
        <v>0</v>
      </c>
      <c r="O57" s="283">
        <v>0</v>
      </c>
      <c r="P57" s="281"/>
      <c r="Q57" s="304" t="s">
        <v>625</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row>
    <row r="58" spans="1:165" ht="234.75" customHeight="1">
      <c r="A58" s="292" t="s">
        <v>376</v>
      </c>
      <c r="B58" s="267" t="s">
        <v>612</v>
      </c>
      <c r="C58" s="62" t="s">
        <v>171</v>
      </c>
      <c r="D58" s="285" t="s">
        <v>58</v>
      </c>
      <c r="E58" s="288">
        <v>2036.9</v>
      </c>
      <c r="F58" s="283">
        <v>0</v>
      </c>
      <c r="G58" s="283" t="s">
        <v>5</v>
      </c>
      <c r="H58" s="280">
        <v>0</v>
      </c>
      <c r="I58" s="48" t="s">
        <v>624</v>
      </c>
      <c r="J58" s="286"/>
      <c r="K58" s="295" t="s">
        <v>84</v>
      </c>
      <c r="L58" s="285" t="s">
        <v>80</v>
      </c>
      <c r="M58" s="288">
        <v>16000</v>
      </c>
      <c r="N58" s="283">
        <v>0</v>
      </c>
      <c r="O58" s="283">
        <v>0</v>
      </c>
      <c r="P58" s="281"/>
      <c r="Q58" s="304" t="s">
        <v>626</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row>
    <row r="59" spans="1:165" s="15" customFormat="1" ht="199.5" customHeight="1">
      <c r="A59" s="292" t="s">
        <v>377</v>
      </c>
      <c r="B59" s="267" t="s">
        <v>613</v>
      </c>
      <c r="C59" s="62" t="s">
        <v>171</v>
      </c>
      <c r="D59" s="285" t="s">
        <v>58</v>
      </c>
      <c r="E59" s="288">
        <v>5000</v>
      </c>
      <c r="F59" s="283">
        <v>0</v>
      </c>
      <c r="G59" s="283" t="s">
        <v>5</v>
      </c>
      <c r="H59" s="280">
        <v>0</v>
      </c>
      <c r="I59" s="48" t="s">
        <v>624</v>
      </c>
      <c r="J59" s="286"/>
      <c r="K59" s="295" t="s">
        <v>84</v>
      </c>
      <c r="L59" s="285" t="s">
        <v>80</v>
      </c>
      <c r="M59" s="288">
        <v>15700</v>
      </c>
      <c r="N59" s="283">
        <v>0</v>
      </c>
      <c r="O59" s="283">
        <v>0</v>
      </c>
      <c r="P59" s="281"/>
      <c r="Q59" s="304" t="s">
        <v>625</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5"/>
      <c r="BR59" s="265"/>
      <c r="BS59" s="265"/>
      <c r="BT59" s="265"/>
      <c r="BU59" s="265"/>
      <c r="BV59" s="265"/>
      <c r="BW59" s="265"/>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row>
    <row r="60" spans="1:165" s="15" customFormat="1" ht="213.75" customHeight="1">
      <c r="A60" s="292" t="s">
        <v>378</v>
      </c>
      <c r="B60" s="267" t="s">
        <v>614</v>
      </c>
      <c r="C60" s="62" t="s">
        <v>171</v>
      </c>
      <c r="D60" s="285" t="s">
        <v>58</v>
      </c>
      <c r="E60" s="288">
        <v>1210.8</v>
      </c>
      <c r="F60" s="283">
        <v>0</v>
      </c>
      <c r="G60" s="283" t="s">
        <v>5</v>
      </c>
      <c r="H60" s="280">
        <v>0</v>
      </c>
      <c r="I60" s="48" t="s">
        <v>624</v>
      </c>
      <c r="J60" s="286"/>
      <c r="K60" s="295" t="s">
        <v>84</v>
      </c>
      <c r="L60" s="285" t="s">
        <v>80</v>
      </c>
      <c r="M60" s="288">
        <v>15000</v>
      </c>
      <c r="N60" s="283">
        <v>0</v>
      </c>
      <c r="O60" s="283">
        <v>0</v>
      </c>
      <c r="P60" s="281"/>
      <c r="Q60" s="304" t="s">
        <v>625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265"/>
      <c r="BO60" s="265"/>
      <c r="BP60" s="265"/>
      <c r="BQ60" s="265"/>
      <c r="BR60" s="265"/>
      <c r="BS60" s="265"/>
      <c r="BT60" s="265"/>
      <c r="BU60" s="265"/>
      <c r="BV60" s="265"/>
      <c r="BW60" s="265"/>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row>
    <row r="61" spans="1:165" s="15" customFormat="1" ht="244.5" customHeight="1">
      <c r="A61" s="292" t="s">
        <v>380</v>
      </c>
      <c r="B61" s="267" t="s">
        <v>615</v>
      </c>
      <c r="C61" s="62" t="s">
        <v>171</v>
      </c>
      <c r="D61" s="285" t="s">
        <v>58</v>
      </c>
      <c r="E61" s="288">
        <v>3044.4</v>
      </c>
      <c r="F61" s="283">
        <v>3044.3</v>
      </c>
      <c r="G61" s="283" t="s">
        <v>5</v>
      </c>
      <c r="H61" s="280">
        <f t="shared" ref="H61:H72" si="9">F61/E61*100</f>
        <v>99.996715280515048</v>
      </c>
      <c r="I61" s="48" t="s">
        <v>370</v>
      </c>
      <c r="J61" s="286"/>
      <c r="K61" s="287" t="s">
        <v>175</v>
      </c>
      <c r="L61" s="285" t="s">
        <v>80</v>
      </c>
      <c r="M61" s="288">
        <v>3500</v>
      </c>
      <c r="N61" s="283">
        <v>3500</v>
      </c>
      <c r="O61" s="283">
        <f>N61/M61*100</f>
        <v>100</v>
      </c>
      <c r="P61" s="281"/>
      <c r="Q61" s="295" t="s">
        <v>961</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265"/>
      <c r="BO61" s="265"/>
      <c r="BP61" s="265"/>
      <c r="BQ61" s="265"/>
      <c r="BR61" s="265"/>
      <c r="BS61" s="265"/>
      <c r="BT61" s="265"/>
      <c r="BU61" s="265"/>
      <c r="BV61" s="265"/>
      <c r="BW61" s="265"/>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row>
    <row r="62" spans="1:165" s="15" customFormat="1" ht="153" customHeight="1">
      <c r="A62" s="292" t="s">
        <v>382</v>
      </c>
      <c r="B62" s="287" t="s">
        <v>379</v>
      </c>
      <c r="C62" s="62" t="s">
        <v>171</v>
      </c>
      <c r="D62" s="285" t="s">
        <v>58</v>
      </c>
      <c r="E62" s="288">
        <v>16556.599999999999</v>
      </c>
      <c r="F62" s="283">
        <v>7307.6</v>
      </c>
      <c r="G62" s="283" t="s">
        <v>5</v>
      </c>
      <c r="H62" s="280">
        <f t="shared" si="9"/>
        <v>44.137081284804857</v>
      </c>
      <c r="I62" s="48" t="s">
        <v>370</v>
      </c>
      <c r="J62" s="286"/>
      <c r="K62" s="315" t="s">
        <v>84</v>
      </c>
      <c r="L62" s="285" t="s">
        <v>80</v>
      </c>
      <c r="M62" s="288">
        <v>10170</v>
      </c>
      <c r="N62" s="283">
        <v>0</v>
      </c>
      <c r="O62" s="283">
        <v>0</v>
      </c>
      <c r="P62" s="281"/>
      <c r="Q62" s="287" t="s">
        <v>627</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c r="BP62" s="265"/>
      <c r="BQ62" s="265"/>
      <c r="BR62" s="265"/>
      <c r="BS62" s="265"/>
      <c r="BT62" s="265"/>
      <c r="BU62" s="265"/>
      <c r="BV62" s="265"/>
      <c r="BW62" s="265"/>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row>
    <row r="63" spans="1:165" s="15" customFormat="1" ht="161.25" customHeight="1">
      <c r="A63" s="292" t="s">
        <v>628</v>
      </c>
      <c r="B63" s="287" t="s">
        <v>381</v>
      </c>
      <c r="C63" s="62" t="s">
        <v>171</v>
      </c>
      <c r="D63" s="285" t="s">
        <v>58</v>
      </c>
      <c r="E63" s="288">
        <v>17683.900000000001</v>
      </c>
      <c r="F63" s="283">
        <v>7232.3</v>
      </c>
      <c r="G63" s="283" t="s">
        <v>5</v>
      </c>
      <c r="H63" s="280">
        <f t="shared" si="9"/>
        <v>40.897652667115281</v>
      </c>
      <c r="I63" s="48" t="s">
        <v>370</v>
      </c>
      <c r="J63" s="286"/>
      <c r="K63" s="315" t="s">
        <v>84</v>
      </c>
      <c r="L63" s="285" t="s">
        <v>80</v>
      </c>
      <c r="M63" s="288">
        <v>8856</v>
      </c>
      <c r="N63" s="283">
        <v>0</v>
      </c>
      <c r="O63" s="283">
        <v>0</v>
      </c>
      <c r="P63" s="281"/>
      <c r="Q63" s="295" t="s">
        <v>627</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265"/>
      <c r="AT63" s="265"/>
      <c r="AU63" s="265"/>
      <c r="AV63" s="265"/>
      <c r="AW63" s="265"/>
      <c r="AX63" s="265"/>
      <c r="AY63" s="265"/>
      <c r="AZ63" s="265"/>
      <c r="BA63" s="265"/>
      <c r="BB63" s="265"/>
      <c r="BC63" s="265"/>
      <c r="BD63" s="265"/>
      <c r="BE63" s="265"/>
      <c r="BF63" s="265"/>
      <c r="BG63" s="265"/>
      <c r="BH63" s="265"/>
      <c r="BI63" s="265"/>
      <c r="BJ63" s="265"/>
      <c r="BK63" s="265"/>
      <c r="BL63" s="265"/>
      <c r="BM63" s="265"/>
      <c r="BN63" s="265"/>
      <c r="BO63" s="265"/>
      <c r="BP63" s="265"/>
      <c r="BQ63" s="265"/>
      <c r="BR63" s="265"/>
      <c r="BS63" s="265"/>
      <c r="BT63" s="265"/>
      <c r="BU63" s="265"/>
      <c r="BV63" s="265"/>
      <c r="BW63" s="265"/>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row>
    <row r="64" spans="1:165" s="15" customFormat="1" ht="124.5" customHeight="1">
      <c r="A64" s="292" t="s">
        <v>629</v>
      </c>
      <c r="B64" s="287" t="s">
        <v>383</v>
      </c>
      <c r="C64" s="62" t="s">
        <v>171</v>
      </c>
      <c r="D64" s="285" t="s">
        <v>58</v>
      </c>
      <c r="E64" s="288">
        <v>22604.2</v>
      </c>
      <c r="F64" s="283">
        <v>15867.4</v>
      </c>
      <c r="G64" s="283" t="s">
        <v>5</v>
      </c>
      <c r="H64" s="280">
        <f t="shared" si="9"/>
        <v>70.196689110873194</v>
      </c>
      <c r="I64" s="48" t="s">
        <v>370</v>
      </c>
      <c r="J64" s="286"/>
      <c r="K64" s="315" t="s">
        <v>84</v>
      </c>
      <c r="L64" s="285" t="s">
        <v>80</v>
      </c>
      <c r="M64" s="288">
        <v>16746</v>
      </c>
      <c r="N64" s="283">
        <v>0</v>
      </c>
      <c r="O64" s="283">
        <v>0</v>
      </c>
      <c r="P64" s="282"/>
      <c r="Q64" s="295" t="s">
        <v>627</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5"/>
      <c r="BR64" s="265"/>
      <c r="BS64" s="265"/>
      <c r="BT64" s="265"/>
      <c r="BU64" s="265"/>
      <c r="BV64" s="265"/>
      <c r="BW64" s="265"/>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row>
    <row r="65" spans="1:165" s="15" customFormat="1" ht="50.25" customHeight="1">
      <c r="A65" s="302" t="s">
        <v>49</v>
      </c>
      <c r="B65" s="298" t="s">
        <v>85</v>
      </c>
      <c r="C65" s="302" t="s">
        <v>171</v>
      </c>
      <c r="D65" s="300" t="s">
        <v>58</v>
      </c>
      <c r="E65" s="303">
        <f>SUM(E66,E67,E68,E69)</f>
        <v>434457.89999999997</v>
      </c>
      <c r="F65" s="303">
        <f>SUM(F66,F67,F68,F69)</f>
        <v>290195.09999999998</v>
      </c>
      <c r="G65" s="301" t="s">
        <v>5</v>
      </c>
      <c r="H65" s="301">
        <f t="shared" si="9"/>
        <v>66.794757328615731</v>
      </c>
      <c r="I65" s="305"/>
      <c r="J65" s="298"/>
      <c r="K65" s="298"/>
      <c r="L65" s="300"/>
      <c r="M65" s="301"/>
      <c r="N65" s="301"/>
      <c r="O65" s="306"/>
      <c r="P65" s="301"/>
      <c r="Q65" s="305"/>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265"/>
      <c r="AT65" s="265"/>
      <c r="AU65" s="265"/>
      <c r="AV65" s="265"/>
      <c r="AW65" s="265"/>
      <c r="AX65" s="265"/>
      <c r="AY65" s="265"/>
      <c r="AZ65" s="265"/>
      <c r="BA65" s="265"/>
      <c r="BB65" s="265"/>
      <c r="BC65" s="265"/>
      <c r="BD65" s="265"/>
      <c r="BE65" s="265"/>
      <c r="BF65" s="265"/>
      <c r="BG65" s="265"/>
      <c r="BH65" s="265"/>
      <c r="BI65" s="265"/>
      <c r="BJ65" s="265"/>
      <c r="BK65" s="265"/>
      <c r="BL65" s="265"/>
      <c r="BM65" s="265"/>
      <c r="BN65" s="265"/>
      <c r="BO65" s="265"/>
      <c r="BP65" s="265"/>
      <c r="BQ65" s="265"/>
      <c r="BR65" s="265"/>
      <c r="BS65" s="265"/>
      <c r="BT65" s="265"/>
      <c r="BU65" s="265"/>
      <c r="BV65" s="265"/>
      <c r="BW65" s="265"/>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row>
    <row r="66" spans="1:165" s="15" customFormat="1" ht="151.5" customHeight="1">
      <c r="A66" s="62" t="s">
        <v>50</v>
      </c>
      <c r="B66" s="267" t="s">
        <v>384</v>
      </c>
      <c r="C66" s="62" t="s">
        <v>171</v>
      </c>
      <c r="D66" s="285" t="s">
        <v>58</v>
      </c>
      <c r="E66" s="288">
        <v>10988.8</v>
      </c>
      <c r="F66" s="288">
        <v>4470.8999999999996</v>
      </c>
      <c r="G66" s="283" t="s">
        <v>5</v>
      </c>
      <c r="H66" s="283">
        <f t="shared" si="9"/>
        <v>40.685971170646475</v>
      </c>
      <c r="I66" s="48" t="s">
        <v>385</v>
      </c>
      <c r="J66" s="287"/>
      <c r="K66" s="287" t="s">
        <v>386</v>
      </c>
      <c r="L66" s="285" t="s">
        <v>86</v>
      </c>
      <c r="M66" s="283">
        <v>32.9</v>
      </c>
      <c r="N66" s="283">
        <v>0</v>
      </c>
      <c r="O66" s="283">
        <v>0</v>
      </c>
      <c r="P66" s="283"/>
      <c r="Q66" s="286" t="s">
        <v>630</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5"/>
      <c r="BO66" s="265"/>
      <c r="BP66" s="265"/>
      <c r="BQ66" s="265"/>
      <c r="BR66" s="265"/>
      <c r="BS66" s="265"/>
      <c r="BT66" s="265"/>
      <c r="BU66" s="265"/>
      <c r="BV66" s="265"/>
      <c r="BW66" s="265"/>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row>
    <row r="67" spans="1:165" s="37" customFormat="1" ht="144" customHeight="1">
      <c r="A67" s="62" t="s">
        <v>160</v>
      </c>
      <c r="B67" s="267" t="s">
        <v>387</v>
      </c>
      <c r="C67" s="62" t="s">
        <v>171</v>
      </c>
      <c r="D67" s="285" t="s">
        <v>58</v>
      </c>
      <c r="E67" s="288">
        <v>38397.800000000003</v>
      </c>
      <c r="F67" s="288">
        <v>38397.699999999997</v>
      </c>
      <c r="G67" s="283" t="s">
        <v>5</v>
      </c>
      <c r="H67" s="283">
        <f t="shared" si="9"/>
        <v>99.999739568412764</v>
      </c>
      <c r="I67" s="48" t="s">
        <v>348</v>
      </c>
      <c r="J67" s="287"/>
      <c r="K67" s="287" t="s">
        <v>386</v>
      </c>
      <c r="L67" s="285" t="s">
        <v>86</v>
      </c>
      <c r="M67" s="308">
        <v>23.47</v>
      </c>
      <c r="N67" s="308">
        <v>23.47</v>
      </c>
      <c r="O67" s="283">
        <f>N67/M67*100</f>
        <v>100</v>
      </c>
      <c r="P67" s="283"/>
      <c r="Q67" s="286" t="s">
        <v>954</v>
      </c>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265"/>
      <c r="AT67" s="265"/>
      <c r="AU67" s="265"/>
      <c r="AV67" s="265"/>
      <c r="AW67" s="265"/>
      <c r="AX67" s="265"/>
      <c r="AY67" s="265"/>
      <c r="AZ67" s="265"/>
      <c r="BA67" s="265"/>
      <c r="BB67" s="265"/>
      <c r="BC67" s="265"/>
      <c r="BD67" s="265"/>
      <c r="BE67" s="265"/>
      <c r="BF67" s="265"/>
      <c r="BG67" s="265"/>
      <c r="BH67" s="265"/>
      <c r="BI67" s="265"/>
      <c r="BJ67" s="265"/>
      <c r="BK67" s="265"/>
      <c r="BL67" s="265"/>
      <c r="BM67" s="265"/>
      <c r="BN67" s="265"/>
      <c r="BO67" s="265"/>
      <c r="BP67" s="265"/>
      <c r="BQ67" s="265"/>
      <c r="BR67" s="265"/>
      <c r="BS67" s="265"/>
      <c r="BT67" s="265"/>
      <c r="BU67" s="265"/>
      <c r="BV67" s="265"/>
      <c r="BW67" s="265"/>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row>
    <row r="68" spans="1:165" s="37" customFormat="1" ht="145.5" customHeight="1">
      <c r="A68" s="62" t="s">
        <v>388</v>
      </c>
      <c r="B68" s="267" t="s">
        <v>389</v>
      </c>
      <c r="C68" s="62" t="s">
        <v>171</v>
      </c>
      <c r="D68" s="285" t="s">
        <v>58</v>
      </c>
      <c r="E68" s="288">
        <v>381194</v>
      </c>
      <c r="F68" s="288">
        <v>243680.7</v>
      </c>
      <c r="G68" s="283" t="s">
        <v>5</v>
      </c>
      <c r="H68" s="283">
        <f t="shared" si="9"/>
        <v>63.925638913519101</v>
      </c>
      <c r="I68" s="48" t="s">
        <v>385</v>
      </c>
      <c r="J68" s="287"/>
      <c r="K68" s="295" t="s">
        <v>386</v>
      </c>
      <c r="L68" s="285" t="s">
        <v>86</v>
      </c>
      <c r="M68" s="308">
        <v>12.53</v>
      </c>
      <c r="N68" s="283">
        <v>0</v>
      </c>
      <c r="O68" s="283">
        <v>0</v>
      </c>
      <c r="P68" s="283"/>
      <c r="Q68" s="259" t="s">
        <v>631</v>
      </c>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row>
    <row r="69" spans="1:165" s="37" customFormat="1" ht="102.75" customHeight="1">
      <c r="A69" s="280" t="s">
        <v>390</v>
      </c>
      <c r="B69" s="267" t="s">
        <v>391</v>
      </c>
      <c r="C69" s="62" t="s">
        <v>171</v>
      </c>
      <c r="D69" s="285" t="s">
        <v>58</v>
      </c>
      <c r="E69" s="288">
        <v>3877.3</v>
      </c>
      <c r="F69" s="288">
        <v>3645.8</v>
      </c>
      <c r="G69" s="283" t="s">
        <v>5</v>
      </c>
      <c r="H69" s="283">
        <f t="shared" si="9"/>
        <v>94.029350321099741</v>
      </c>
      <c r="I69" s="63" t="s">
        <v>632</v>
      </c>
      <c r="J69" s="287"/>
      <c r="K69" s="287" t="s">
        <v>633</v>
      </c>
      <c r="L69" s="285" t="s">
        <v>86</v>
      </c>
      <c r="M69" s="283">
        <v>24.9</v>
      </c>
      <c r="N69" s="283">
        <v>24.9</v>
      </c>
      <c r="O69" s="283">
        <f>N69/M69*100</f>
        <v>100</v>
      </c>
      <c r="P69" s="283"/>
      <c r="Q69" s="286" t="s">
        <v>957</v>
      </c>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265"/>
      <c r="AT69" s="265"/>
      <c r="AU69" s="265"/>
      <c r="AV69" s="265"/>
      <c r="AW69" s="265"/>
      <c r="AX69" s="265"/>
      <c r="AY69" s="265"/>
      <c r="AZ69" s="265"/>
      <c r="BA69" s="265"/>
      <c r="BB69" s="265"/>
      <c r="BC69" s="265"/>
      <c r="BD69" s="265"/>
      <c r="BE69" s="265"/>
      <c r="BF69" s="265"/>
      <c r="BG69" s="265"/>
      <c r="BH69" s="265"/>
      <c r="BI69" s="265"/>
      <c r="BJ69" s="265"/>
      <c r="BK69" s="265"/>
      <c r="BL69" s="265"/>
      <c r="BM69" s="265"/>
      <c r="BN69" s="265"/>
      <c r="BO69" s="265"/>
      <c r="BP69" s="265"/>
      <c r="BQ69" s="265"/>
      <c r="BR69" s="265"/>
      <c r="BS69" s="265"/>
      <c r="BT69" s="265"/>
      <c r="BU69" s="265"/>
      <c r="BV69" s="265"/>
      <c r="BW69" s="265"/>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row>
    <row r="70" spans="1:165" s="37" customFormat="1" ht="72.75" customHeight="1">
      <c r="A70" s="309" t="s">
        <v>392</v>
      </c>
      <c r="B70" s="298" t="s">
        <v>393</v>
      </c>
      <c r="C70" s="302" t="s">
        <v>171</v>
      </c>
      <c r="D70" s="300" t="s">
        <v>58</v>
      </c>
      <c r="E70" s="301">
        <f>SUM(E71:E72)</f>
        <v>24001.9</v>
      </c>
      <c r="F70" s="301">
        <f>SUM(F71:F72)</f>
        <v>20924.400000000001</v>
      </c>
      <c r="G70" s="301" t="s">
        <v>5</v>
      </c>
      <c r="H70" s="301">
        <f t="shared" si="9"/>
        <v>87.178098400543291</v>
      </c>
      <c r="I70" s="310"/>
      <c r="J70" s="298"/>
      <c r="K70" s="298"/>
      <c r="L70" s="300"/>
      <c r="M70" s="301"/>
      <c r="N70" s="301"/>
      <c r="O70" s="306"/>
      <c r="P70" s="301"/>
      <c r="Q70" s="310"/>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265"/>
      <c r="AT70" s="265"/>
      <c r="AU70" s="265"/>
      <c r="AV70" s="265"/>
      <c r="AW70" s="265"/>
      <c r="AX70" s="265"/>
      <c r="AY70" s="265"/>
      <c r="AZ70" s="265"/>
      <c r="BA70" s="265"/>
      <c r="BB70" s="265"/>
      <c r="BC70" s="265"/>
      <c r="BD70" s="265"/>
      <c r="BE70" s="265"/>
      <c r="BF70" s="265"/>
      <c r="BG70" s="265"/>
      <c r="BH70" s="265"/>
      <c r="BI70" s="265"/>
      <c r="BJ70" s="265"/>
      <c r="BK70" s="265"/>
      <c r="BL70" s="265"/>
      <c r="BM70" s="265"/>
      <c r="BN70" s="265"/>
      <c r="BO70" s="265"/>
      <c r="BP70" s="265"/>
      <c r="BQ70" s="265"/>
      <c r="BR70" s="265"/>
      <c r="BS70" s="265"/>
      <c r="BT70" s="265"/>
      <c r="BU70" s="265"/>
      <c r="BV70" s="265"/>
      <c r="BW70" s="265"/>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row>
    <row r="71" spans="1:165" s="37" customFormat="1" ht="168.75" customHeight="1">
      <c r="A71" s="291" t="s">
        <v>394</v>
      </c>
      <c r="B71" s="267" t="s">
        <v>634</v>
      </c>
      <c r="C71" s="62" t="s">
        <v>171</v>
      </c>
      <c r="D71" s="285" t="s">
        <v>58</v>
      </c>
      <c r="E71" s="283">
        <v>5000</v>
      </c>
      <c r="F71" s="283">
        <v>5000</v>
      </c>
      <c r="G71" s="283" t="s">
        <v>5</v>
      </c>
      <c r="H71" s="283">
        <f t="shared" si="9"/>
        <v>100</v>
      </c>
      <c r="I71" s="48" t="s">
        <v>348</v>
      </c>
      <c r="J71" s="286"/>
      <c r="K71" s="287" t="s">
        <v>397</v>
      </c>
      <c r="L71" s="285" t="s">
        <v>86</v>
      </c>
      <c r="M71" s="283">
        <v>11.3</v>
      </c>
      <c r="N71" s="283">
        <v>11.3</v>
      </c>
      <c r="O71" s="283">
        <f>N71/M71*100</f>
        <v>100</v>
      </c>
      <c r="P71" s="283"/>
      <c r="Q71" s="46"/>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265"/>
      <c r="AT71" s="265"/>
      <c r="AU71" s="265"/>
      <c r="AV71" s="265"/>
      <c r="AW71" s="265"/>
      <c r="AX71" s="265"/>
      <c r="AY71" s="265"/>
      <c r="AZ71" s="265"/>
      <c r="BA71" s="265"/>
      <c r="BB71" s="265"/>
      <c r="BC71" s="265"/>
      <c r="BD71" s="265"/>
      <c r="BE71" s="265"/>
      <c r="BF71" s="265"/>
      <c r="BG71" s="265"/>
      <c r="BH71" s="265"/>
      <c r="BI71" s="265"/>
      <c r="BJ71" s="265"/>
      <c r="BK71" s="265"/>
      <c r="BL71" s="265"/>
      <c r="BM71" s="265"/>
      <c r="BN71" s="265"/>
      <c r="BO71" s="265"/>
      <c r="BP71" s="265"/>
      <c r="BQ71" s="265"/>
      <c r="BR71" s="265"/>
      <c r="BS71" s="265"/>
      <c r="BT71" s="265"/>
      <c r="BU71" s="265"/>
      <c r="BV71" s="265"/>
      <c r="BW71" s="265"/>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row>
    <row r="72" spans="1:165" s="37" customFormat="1" ht="151.5" customHeight="1">
      <c r="A72" s="291" t="s">
        <v>395</v>
      </c>
      <c r="B72" s="293" t="s">
        <v>396</v>
      </c>
      <c r="C72" s="62" t="s">
        <v>171</v>
      </c>
      <c r="D72" s="285" t="s">
        <v>58</v>
      </c>
      <c r="E72" s="283">
        <v>19001.900000000001</v>
      </c>
      <c r="F72" s="283">
        <v>15924.4</v>
      </c>
      <c r="G72" s="283" t="s">
        <v>5</v>
      </c>
      <c r="H72" s="283">
        <f t="shared" si="9"/>
        <v>83.80425115383197</v>
      </c>
      <c r="I72" s="48" t="s">
        <v>385</v>
      </c>
      <c r="J72" s="286"/>
      <c r="K72" s="287" t="s">
        <v>635</v>
      </c>
      <c r="L72" s="285" t="s">
        <v>86</v>
      </c>
      <c r="M72" s="283">
        <v>49.3</v>
      </c>
      <c r="N72" s="283">
        <v>0</v>
      </c>
      <c r="O72" s="283">
        <v>0</v>
      </c>
      <c r="P72" s="281"/>
      <c r="Q72" s="46" t="s">
        <v>636</v>
      </c>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265"/>
      <c r="AT72" s="265"/>
      <c r="AU72" s="265"/>
      <c r="AV72" s="265"/>
      <c r="AW72" s="265"/>
      <c r="AX72" s="265"/>
      <c r="AY72" s="265"/>
      <c r="AZ72" s="265"/>
      <c r="BA72" s="265"/>
      <c r="BB72" s="265"/>
      <c r="BC72" s="265"/>
      <c r="BD72" s="265"/>
      <c r="BE72" s="265"/>
      <c r="BF72" s="265"/>
      <c r="BG72" s="265"/>
      <c r="BH72" s="265"/>
      <c r="BI72" s="265"/>
      <c r="BJ72" s="265"/>
      <c r="BK72" s="265"/>
      <c r="BL72" s="265"/>
      <c r="BM72" s="265"/>
      <c r="BN72" s="265"/>
      <c r="BO72" s="265"/>
      <c r="BP72" s="265"/>
      <c r="BQ72" s="265"/>
      <c r="BR72" s="265"/>
      <c r="BS72" s="265"/>
      <c r="BT72" s="265"/>
      <c r="BU72" s="265"/>
      <c r="BV72" s="265"/>
      <c r="BW72" s="265"/>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row>
    <row r="73" spans="1:165" s="44" customFormat="1" ht="48.75" customHeight="1">
      <c r="A73" s="669" t="s">
        <v>192</v>
      </c>
      <c r="B73" s="670"/>
      <c r="C73" s="670"/>
      <c r="D73" s="670"/>
      <c r="E73" s="670"/>
      <c r="F73" s="670"/>
      <c r="G73" s="670"/>
      <c r="H73" s="670"/>
      <c r="I73" s="670"/>
      <c r="J73" s="670"/>
      <c r="K73" s="670"/>
      <c r="L73" s="670"/>
      <c r="M73" s="670"/>
      <c r="N73" s="670"/>
      <c r="O73" s="670"/>
      <c r="P73" s="670"/>
      <c r="Q73" s="671"/>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row>
    <row r="74" spans="1:165" s="44" customFormat="1" ht="42.75" customHeight="1">
      <c r="A74" s="669" t="s">
        <v>14</v>
      </c>
      <c r="B74" s="670"/>
      <c r="C74" s="670"/>
      <c r="D74" s="670"/>
      <c r="E74" s="670"/>
      <c r="F74" s="670"/>
      <c r="G74" s="670"/>
      <c r="H74" s="670"/>
      <c r="I74" s="670"/>
      <c r="J74" s="670"/>
      <c r="K74" s="670"/>
      <c r="L74" s="670"/>
      <c r="M74" s="670"/>
      <c r="N74" s="670"/>
      <c r="O74" s="670"/>
      <c r="P74" s="670"/>
      <c r="Q74" s="671"/>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row>
    <row r="75" spans="1:165" s="44" customFormat="1" ht="30" customHeight="1">
      <c r="A75" s="669" t="s">
        <v>406</v>
      </c>
      <c r="B75" s="670"/>
      <c r="C75" s="670"/>
      <c r="D75" s="670"/>
      <c r="E75" s="670"/>
      <c r="F75" s="670"/>
      <c r="G75" s="670"/>
      <c r="H75" s="670"/>
      <c r="I75" s="670"/>
      <c r="J75" s="670"/>
      <c r="K75" s="670"/>
      <c r="L75" s="670"/>
      <c r="M75" s="670"/>
      <c r="N75" s="670"/>
      <c r="O75" s="670"/>
      <c r="P75" s="670"/>
      <c r="Q75" s="671"/>
      <c r="AS75" s="265"/>
      <c r="AT75" s="265"/>
      <c r="AU75" s="265"/>
      <c r="AV75" s="265"/>
      <c r="AW75" s="265"/>
      <c r="AX75" s="265"/>
      <c r="AY75" s="265"/>
      <c r="AZ75" s="265"/>
      <c r="BA75" s="265"/>
      <c r="BB75" s="265"/>
      <c r="BC75" s="265"/>
      <c r="BD75" s="265"/>
      <c r="BE75" s="265"/>
      <c r="BF75" s="265"/>
      <c r="BG75" s="265"/>
      <c r="BH75" s="265"/>
      <c r="BI75" s="265"/>
      <c r="BJ75" s="265"/>
      <c r="BK75" s="265"/>
      <c r="BL75" s="265"/>
      <c r="BM75" s="265"/>
      <c r="BN75" s="265"/>
      <c r="BO75" s="265"/>
      <c r="BP75" s="265"/>
      <c r="BQ75" s="265"/>
      <c r="BR75" s="265"/>
      <c r="BS75" s="265"/>
      <c r="BT75" s="265"/>
      <c r="BU75" s="265"/>
      <c r="BV75" s="265"/>
      <c r="BW75" s="265"/>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row>
    <row r="76" spans="1:165" s="44" customFormat="1" ht="267" customHeight="1">
      <c r="A76" s="700" t="s">
        <v>87</v>
      </c>
      <c r="B76" s="647" t="s">
        <v>193</v>
      </c>
      <c r="C76" s="642" t="s">
        <v>194</v>
      </c>
      <c r="D76" s="359" t="s">
        <v>57</v>
      </c>
      <c r="E76" s="354">
        <v>5257507.9000000004</v>
      </c>
      <c r="F76" s="354">
        <v>5193385.9000000004</v>
      </c>
      <c r="G76" s="360" t="s">
        <v>5</v>
      </c>
      <c r="H76" s="361">
        <f>F76/E76*100</f>
        <v>98.780372731346731</v>
      </c>
      <c r="I76" s="92" t="s">
        <v>662</v>
      </c>
      <c r="J76" s="92" t="s">
        <v>663</v>
      </c>
      <c r="K76" s="92" t="s">
        <v>88</v>
      </c>
      <c r="L76" s="362" t="s">
        <v>176</v>
      </c>
      <c r="M76" s="363">
        <v>1572</v>
      </c>
      <c r="N76" s="363">
        <v>1586</v>
      </c>
      <c r="O76" s="364">
        <f>IF((N76/M76)&gt;1,100)</f>
        <v>100</v>
      </c>
      <c r="P76" s="361">
        <v>100</v>
      </c>
      <c r="Q76" s="365"/>
      <c r="AS76" s="265"/>
      <c r="AT76" s="265"/>
      <c r="AU76" s="265"/>
      <c r="AV76" s="265"/>
      <c r="AW76" s="265"/>
      <c r="AX76" s="265"/>
      <c r="AY76" s="265"/>
      <c r="AZ76" s="265"/>
      <c r="BA76" s="265"/>
      <c r="BB76" s="265"/>
      <c r="BC76" s="265"/>
      <c r="BD76" s="265"/>
      <c r="BE76" s="265"/>
      <c r="BF76" s="265"/>
      <c r="BG76" s="265"/>
      <c r="BH76" s="265"/>
      <c r="BI76" s="265"/>
      <c r="BJ76" s="265"/>
      <c r="BK76" s="265"/>
      <c r="BL76" s="265"/>
      <c r="BM76" s="265"/>
      <c r="BN76" s="265"/>
      <c r="BO76" s="265"/>
      <c r="BP76" s="265"/>
      <c r="BQ76" s="265"/>
      <c r="BR76" s="265"/>
      <c r="BS76" s="265"/>
      <c r="BT76" s="265"/>
      <c r="BU76" s="265"/>
      <c r="BV76" s="265"/>
      <c r="BW76" s="265"/>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row>
    <row r="77" spans="1:165" s="265" customFormat="1" ht="267" customHeight="1">
      <c r="A77" s="611"/>
      <c r="B77" s="675"/>
      <c r="C77" s="614"/>
      <c r="D77" s="92" t="s">
        <v>659</v>
      </c>
      <c r="E77" s="354">
        <v>3903859.7</v>
      </c>
      <c r="F77" s="354">
        <v>3385374.35</v>
      </c>
      <c r="G77" s="360" t="s">
        <v>660</v>
      </c>
      <c r="H77" s="361">
        <f>F77/E77*100</f>
        <v>86.718647957558517</v>
      </c>
      <c r="I77" s="366" t="s">
        <v>661</v>
      </c>
      <c r="J77" s="367"/>
      <c r="K77" s="368"/>
      <c r="L77" s="362"/>
      <c r="M77" s="369"/>
      <c r="N77" s="369"/>
      <c r="O77" s="364"/>
      <c r="P77" s="361"/>
      <c r="Q77" s="365"/>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row>
    <row r="78" spans="1:165" s="44" customFormat="1" ht="319.5" customHeight="1">
      <c r="A78" s="370" t="s">
        <v>89</v>
      </c>
      <c r="B78" s="347" t="s">
        <v>664</v>
      </c>
      <c r="C78" s="371" t="s">
        <v>665</v>
      </c>
      <c r="D78" s="360" t="s">
        <v>57</v>
      </c>
      <c r="E78" s="354">
        <v>111872.8</v>
      </c>
      <c r="F78" s="354">
        <v>109420.5</v>
      </c>
      <c r="G78" s="360" t="s">
        <v>5</v>
      </c>
      <c r="H78" s="361">
        <f>F78/E78*100</f>
        <v>97.807956893900922</v>
      </c>
      <c r="I78" s="92" t="s">
        <v>666</v>
      </c>
      <c r="J78" s="372" t="s">
        <v>668</v>
      </c>
      <c r="K78" s="348" t="s">
        <v>669</v>
      </c>
      <c r="L78" s="362" t="s">
        <v>176</v>
      </c>
      <c r="M78" s="373">
        <v>9</v>
      </c>
      <c r="N78" s="373">
        <v>204</v>
      </c>
      <c r="O78" s="364">
        <f>IF((N78/M78)&gt;1,100)</f>
        <v>100</v>
      </c>
      <c r="P78" s="361">
        <f>O78</f>
        <v>100</v>
      </c>
      <c r="Q78" s="289" t="s">
        <v>667</v>
      </c>
      <c r="AS78" s="265"/>
      <c r="AT78" s="265"/>
      <c r="AU78" s="265"/>
      <c r="AV78" s="265"/>
      <c r="AW78" s="265"/>
      <c r="AX78" s="265"/>
      <c r="AY78" s="265"/>
      <c r="AZ78" s="265"/>
      <c r="BA78" s="265"/>
      <c r="BB78" s="265"/>
      <c r="BC78" s="265"/>
      <c r="BD78" s="265"/>
      <c r="BE78" s="265"/>
      <c r="BF78" s="265"/>
      <c r="BG78" s="265"/>
      <c r="BH78" s="265"/>
      <c r="BI78" s="265"/>
      <c r="BJ78" s="265"/>
      <c r="BK78" s="265"/>
      <c r="BL78" s="265"/>
      <c r="BM78" s="265"/>
      <c r="BN78" s="265"/>
      <c r="BO78" s="265"/>
      <c r="BP78" s="265"/>
      <c r="BQ78" s="265"/>
      <c r="BR78" s="265"/>
      <c r="BS78" s="265"/>
      <c r="BT78" s="265"/>
      <c r="BU78" s="265"/>
      <c r="BV78" s="265"/>
      <c r="BW78" s="265"/>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row>
    <row r="79" spans="1:165" s="44" customFormat="1" ht="108.75" customHeight="1">
      <c r="A79" s="374" t="s">
        <v>95</v>
      </c>
      <c r="B79" s="289" t="s">
        <v>195</v>
      </c>
      <c r="C79" s="375" t="s">
        <v>196</v>
      </c>
      <c r="D79" s="360" t="s">
        <v>57</v>
      </c>
      <c r="E79" s="354">
        <v>852013.6</v>
      </c>
      <c r="F79" s="354">
        <v>852013.6</v>
      </c>
      <c r="G79" s="376" t="s">
        <v>5</v>
      </c>
      <c r="H79" s="361">
        <f>F79/E79*100</f>
        <v>100</v>
      </c>
      <c r="I79" s="377"/>
      <c r="J79" s="378" t="s">
        <v>197</v>
      </c>
      <c r="K79" s="260" t="s">
        <v>198</v>
      </c>
      <c r="L79" s="362" t="s">
        <v>176</v>
      </c>
      <c r="M79" s="363">
        <v>21300000</v>
      </c>
      <c r="N79" s="363">
        <v>22304959</v>
      </c>
      <c r="O79" s="364">
        <f>IF((N79/M79*100)&gt;1,100)</f>
        <v>100</v>
      </c>
      <c r="P79" s="379">
        <f>SUM(O79:O98)/20</f>
        <v>100</v>
      </c>
      <c r="Q79" s="405"/>
      <c r="AS79" s="265"/>
      <c r="AT79" s="265"/>
      <c r="AU79" s="265"/>
      <c r="AV79" s="265"/>
      <c r="AW79" s="265"/>
      <c r="AX79" s="265"/>
      <c r="AY79" s="265"/>
      <c r="AZ79" s="265"/>
      <c r="BA79" s="265"/>
      <c r="BB79" s="265"/>
      <c r="BC79" s="265"/>
      <c r="BD79" s="265"/>
      <c r="BE79" s="265"/>
      <c r="BF79" s="265"/>
      <c r="BG79" s="265"/>
      <c r="BH79" s="265"/>
      <c r="BI79" s="265"/>
      <c r="BJ79" s="265"/>
      <c r="BK79" s="265"/>
      <c r="BL79" s="265"/>
      <c r="BM79" s="265"/>
      <c r="BN79" s="265"/>
      <c r="BO79" s="265"/>
      <c r="BP79" s="265"/>
      <c r="BQ79" s="265"/>
      <c r="BR79" s="265"/>
      <c r="BS79" s="265"/>
      <c r="BT79" s="265"/>
      <c r="BU79" s="265"/>
      <c r="BV79" s="265"/>
      <c r="BW79" s="265"/>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row>
    <row r="80" spans="1:165" s="44" customFormat="1" ht="54.75" customHeight="1">
      <c r="A80" s="381"/>
      <c r="B80" s="382"/>
      <c r="C80" s="383"/>
      <c r="D80" s="384"/>
      <c r="E80" s="385"/>
      <c r="F80" s="386"/>
      <c r="G80" s="383"/>
      <c r="H80" s="384"/>
      <c r="I80" s="387"/>
      <c r="J80" s="388" t="s">
        <v>199</v>
      </c>
      <c r="K80" s="345" t="s">
        <v>200</v>
      </c>
      <c r="L80" s="362" t="s">
        <v>176</v>
      </c>
      <c r="M80" s="363">
        <v>6000</v>
      </c>
      <c r="N80" s="363">
        <v>6604</v>
      </c>
      <c r="O80" s="364">
        <f t="shared" ref="O80:O86" si="10">IF(N80/M80&gt;1,100)</f>
        <v>100</v>
      </c>
      <c r="P80" s="389"/>
      <c r="Q80" s="40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row>
    <row r="81" spans="1:165" s="44" customFormat="1" ht="61.5" customHeight="1">
      <c r="A81" s="381"/>
      <c r="B81" s="382"/>
      <c r="C81" s="383"/>
      <c r="D81" s="384"/>
      <c r="E81" s="385"/>
      <c r="F81" s="386"/>
      <c r="G81" s="383"/>
      <c r="H81" s="384"/>
      <c r="I81" s="387"/>
      <c r="J81" s="388" t="s">
        <v>201</v>
      </c>
      <c r="K81" s="345" t="s">
        <v>202</v>
      </c>
      <c r="L81" s="362" t="s">
        <v>176</v>
      </c>
      <c r="M81" s="363">
        <v>28700</v>
      </c>
      <c r="N81" s="363">
        <v>28926</v>
      </c>
      <c r="O81" s="364">
        <f t="shared" si="10"/>
        <v>100</v>
      </c>
      <c r="P81" s="389"/>
      <c r="Q81" s="405"/>
      <c r="AS81" s="265"/>
      <c r="AT81" s="265"/>
      <c r="AU81" s="265"/>
      <c r="AV81" s="265"/>
      <c r="AW81" s="265"/>
      <c r="AX81" s="265"/>
      <c r="AY81" s="265"/>
      <c r="AZ81" s="265"/>
      <c r="BA81" s="265"/>
      <c r="BB81" s="265"/>
      <c r="BC81" s="265"/>
      <c r="BD81" s="265"/>
      <c r="BE81" s="265"/>
      <c r="BF81" s="265"/>
      <c r="BG81" s="265"/>
      <c r="BH81" s="265"/>
      <c r="BI81" s="265"/>
      <c r="BJ81" s="265"/>
      <c r="BK81" s="265"/>
      <c r="BL81" s="265"/>
      <c r="BM81" s="265"/>
      <c r="BN81" s="265"/>
      <c r="BO81" s="265"/>
      <c r="BP81" s="265"/>
      <c r="BQ81" s="265"/>
      <c r="BR81" s="265"/>
      <c r="BS81" s="265"/>
      <c r="BT81" s="265"/>
      <c r="BU81" s="265"/>
      <c r="BV81" s="265"/>
      <c r="BW81" s="265"/>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row>
    <row r="82" spans="1:165" s="44" customFormat="1" ht="54.75" customHeight="1">
      <c r="A82" s="381"/>
      <c r="B82" s="382"/>
      <c r="C82" s="383"/>
      <c r="D82" s="384"/>
      <c r="E82" s="385"/>
      <c r="F82" s="386"/>
      <c r="G82" s="383"/>
      <c r="H82" s="384"/>
      <c r="I82" s="387"/>
      <c r="J82" s="388" t="s">
        <v>203</v>
      </c>
      <c r="K82" s="345" t="s">
        <v>204</v>
      </c>
      <c r="L82" s="362" t="s">
        <v>176</v>
      </c>
      <c r="M82" s="363">
        <v>660</v>
      </c>
      <c r="N82" s="363">
        <v>792</v>
      </c>
      <c r="O82" s="364">
        <f>IF((N82/M82*100)&gt;1,100)</f>
        <v>100</v>
      </c>
      <c r="P82" s="389"/>
      <c r="Q82" s="405"/>
      <c r="AS82" s="265"/>
      <c r="AT82" s="265"/>
      <c r="AU82" s="265"/>
      <c r="AV82" s="265"/>
      <c r="AW82" s="265"/>
      <c r="AX82" s="265"/>
      <c r="AY82" s="265"/>
      <c r="AZ82" s="265"/>
      <c r="BA82" s="265"/>
      <c r="BB82" s="265"/>
      <c r="BC82" s="265"/>
      <c r="BD82" s="265"/>
      <c r="BE82" s="265"/>
      <c r="BF82" s="265"/>
      <c r="BG82" s="265"/>
      <c r="BH82" s="265"/>
      <c r="BI82" s="265"/>
      <c r="BJ82" s="265"/>
      <c r="BK82" s="265"/>
      <c r="BL82" s="265"/>
      <c r="BM82" s="265"/>
      <c r="BN82" s="265"/>
      <c r="BO82" s="265"/>
      <c r="BP82" s="265"/>
      <c r="BQ82" s="265"/>
      <c r="BR82" s="265"/>
      <c r="BS82" s="265"/>
      <c r="BT82" s="265"/>
      <c r="BU82" s="265"/>
      <c r="BV82" s="265"/>
      <c r="BW82" s="265"/>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row>
    <row r="83" spans="1:165" s="44" customFormat="1" ht="93.6">
      <c r="A83" s="381"/>
      <c r="B83" s="382"/>
      <c r="C83" s="383"/>
      <c r="D83" s="384"/>
      <c r="E83" s="385"/>
      <c r="F83" s="386"/>
      <c r="G83" s="383"/>
      <c r="H83" s="384"/>
      <c r="I83" s="387"/>
      <c r="J83" s="388" t="s">
        <v>205</v>
      </c>
      <c r="K83" s="345" t="s">
        <v>206</v>
      </c>
      <c r="L83" s="362" t="s">
        <v>176</v>
      </c>
      <c r="M83" s="363">
        <v>8800</v>
      </c>
      <c r="N83" s="363">
        <v>8906</v>
      </c>
      <c r="O83" s="364">
        <f t="shared" si="10"/>
        <v>100</v>
      </c>
      <c r="P83" s="389"/>
      <c r="Q83" s="405"/>
      <c r="AS83" s="265"/>
      <c r="AT83" s="265"/>
      <c r="AU83" s="265"/>
      <c r="AV83" s="265"/>
      <c r="AW83" s="265"/>
      <c r="AX83" s="265"/>
      <c r="AY83" s="265"/>
      <c r="AZ83" s="265"/>
      <c r="BA83" s="265"/>
      <c r="BB83" s="265"/>
      <c r="BC83" s="265"/>
      <c r="BD83" s="265"/>
      <c r="BE83" s="265"/>
      <c r="BF83" s="265"/>
      <c r="BG83" s="265"/>
      <c r="BH83" s="265"/>
      <c r="BI83" s="265"/>
      <c r="BJ83" s="265"/>
      <c r="BK83" s="265"/>
      <c r="BL83" s="265"/>
      <c r="BM83" s="265"/>
      <c r="BN83" s="265"/>
      <c r="BO83" s="265"/>
      <c r="BP83" s="265"/>
      <c r="BQ83" s="265"/>
      <c r="BR83" s="265"/>
      <c r="BS83" s="265"/>
      <c r="BT83" s="265"/>
      <c r="BU83" s="265"/>
      <c r="BV83" s="265"/>
      <c r="BW83" s="265"/>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row>
    <row r="84" spans="1:165" s="44" customFormat="1" ht="54.75" customHeight="1">
      <c r="A84" s="381"/>
      <c r="B84" s="382"/>
      <c r="C84" s="383"/>
      <c r="D84" s="384"/>
      <c r="E84" s="383"/>
      <c r="F84" s="384"/>
      <c r="G84" s="383"/>
      <c r="H84" s="384"/>
      <c r="I84" s="387"/>
      <c r="J84" s="390" t="s">
        <v>207</v>
      </c>
      <c r="K84" s="259" t="s">
        <v>90</v>
      </c>
      <c r="L84" s="362" t="s">
        <v>176</v>
      </c>
      <c r="M84" s="363">
        <v>1408</v>
      </c>
      <c r="N84" s="363">
        <v>1776</v>
      </c>
      <c r="O84" s="364">
        <f t="shared" si="10"/>
        <v>100</v>
      </c>
      <c r="P84" s="389"/>
      <c r="Q84" s="405"/>
      <c r="AS84" s="265"/>
      <c r="AT84" s="265"/>
      <c r="AU84" s="265"/>
      <c r="AV84" s="265"/>
      <c r="AW84" s="265"/>
      <c r="AX84" s="265"/>
      <c r="AY84" s="265"/>
      <c r="AZ84" s="265"/>
      <c r="BA84" s="265"/>
      <c r="BB84" s="265"/>
      <c r="BC84" s="265"/>
      <c r="BD84" s="265"/>
      <c r="BE84" s="265"/>
      <c r="BF84" s="265"/>
      <c r="BG84" s="265"/>
      <c r="BH84" s="265"/>
      <c r="BI84" s="265"/>
      <c r="BJ84" s="265"/>
      <c r="BK84" s="265"/>
      <c r="BL84" s="265"/>
      <c r="BM84" s="265"/>
      <c r="BN84" s="265"/>
      <c r="BO84" s="265"/>
      <c r="BP84" s="265"/>
      <c r="BQ84" s="265"/>
      <c r="BR84" s="265"/>
      <c r="BS84" s="265"/>
      <c r="BT84" s="265"/>
      <c r="BU84" s="265"/>
      <c r="BV84" s="265"/>
      <c r="BW84" s="265"/>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row>
    <row r="85" spans="1:165" s="44" customFormat="1" ht="59.25" customHeight="1">
      <c r="A85" s="381"/>
      <c r="B85" s="382"/>
      <c r="C85" s="383"/>
      <c r="D85" s="384"/>
      <c r="E85" s="383"/>
      <c r="F85" s="384"/>
      <c r="G85" s="383"/>
      <c r="H85" s="384"/>
      <c r="I85" s="387"/>
      <c r="J85" s="390" t="s">
        <v>208</v>
      </c>
      <c r="K85" s="259" t="s">
        <v>209</v>
      </c>
      <c r="L85" s="362" t="s">
        <v>176</v>
      </c>
      <c r="M85" s="363">
        <v>427</v>
      </c>
      <c r="N85" s="363">
        <v>532</v>
      </c>
      <c r="O85" s="364">
        <f>IF((N85/M85*100)&gt;1,100)</f>
        <v>100</v>
      </c>
      <c r="P85" s="389"/>
      <c r="Q85" s="409"/>
      <c r="AS85" s="265"/>
      <c r="AT85" s="265"/>
      <c r="AU85" s="265"/>
      <c r="AV85" s="265"/>
      <c r="AW85" s="265"/>
      <c r="AX85" s="265"/>
      <c r="AY85" s="265"/>
      <c r="AZ85" s="265"/>
      <c r="BA85" s="265"/>
      <c r="BB85" s="265"/>
      <c r="BC85" s="265"/>
      <c r="BD85" s="265"/>
      <c r="BE85" s="265"/>
      <c r="BF85" s="265"/>
      <c r="BG85" s="265"/>
      <c r="BH85" s="265"/>
      <c r="BI85" s="265"/>
      <c r="BJ85" s="265"/>
      <c r="BK85" s="265"/>
      <c r="BL85" s="265"/>
      <c r="BM85" s="265"/>
      <c r="BN85" s="265"/>
      <c r="BO85" s="265"/>
      <c r="BP85" s="265"/>
      <c r="BQ85" s="265"/>
      <c r="BR85" s="265"/>
      <c r="BS85" s="265"/>
      <c r="BT85" s="265"/>
      <c r="BU85" s="265"/>
      <c r="BV85" s="265"/>
      <c r="BW85" s="265"/>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row>
    <row r="86" spans="1:165" s="44" customFormat="1" ht="53.25" customHeight="1">
      <c r="A86" s="381"/>
      <c r="B86" s="382"/>
      <c r="C86" s="383"/>
      <c r="D86" s="384"/>
      <c r="E86" s="383"/>
      <c r="F86" s="384"/>
      <c r="G86" s="383"/>
      <c r="H86" s="384"/>
      <c r="I86" s="387"/>
      <c r="J86" s="390" t="s">
        <v>210</v>
      </c>
      <c r="K86" s="259" t="s">
        <v>91</v>
      </c>
      <c r="L86" s="362" t="s">
        <v>176</v>
      </c>
      <c r="M86" s="363">
        <v>2661</v>
      </c>
      <c r="N86" s="363">
        <v>3448</v>
      </c>
      <c r="O86" s="364">
        <f t="shared" si="10"/>
        <v>100</v>
      </c>
      <c r="P86" s="389"/>
      <c r="Q86" s="40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row>
    <row r="87" spans="1:165" s="44" customFormat="1" ht="53.25" customHeight="1">
      <c r="A87" s="381"/>
      <c r="B87" s="382"/>
      <c r="C87" s="383"/>
      <c r="D87" s="384"/>
      <c r="E87" s="383"/>
      <c r="F87" s="384"/>
      <c r="G87" s="383"/>
      <c r="H87" s="384"/>
      <c r="I87" s="387"/>
      <c r="J87" s="390" t="s">
        <v>211</v>
      </c>
      <c r="K87" s="259" t="s">
        <v>92</v>
      </c>
      <c r="L87" s="362" t="s">
        <v>176</v>
      </c>
      <c r="M87" s="363">
        <v>2251</v>
      </c>
      <c r="N87" s="363">
        <v>2548</v>
      </c>
      <c r="O87" s="364">
        <f>IF((N87/M87*100)&gt;1,100)</f>
        <v>100</v>
      </c>
      <c r="P87" s="389"/>
      <c r="Q87" s="424"/>
      <c r="AS87" s="265"/>
      <c r="AT87" s="265"/>
      <c r="AU87" s="265"/>
      <c r="AV87" s="265"/>
      <c r="AW87" s="265"/>
      <c r="AX87" s="265"/>
      <c r="AY87" s="265"/>
      <c r="AZ87" s="265"/>
      <c r="BA87" s="265"/>
      <c r="BB87" s="265"/>
      <c r="BC87" s="265"/>
      <c r="BD87" s="265"/>
      <c r="BE87" s="265"/>
      <c r="BF87" s="265"/>
      <c r="BG87" s="265"/>
      <c r="BH87" s="265"/>
      <c r="BI87" s="265"/>
      <c r="BJ87" s="265"/>
      <c r="BK87" s="265"/>
      <c r="BL87" s="265"/>
      <c r="BM87" s="265"/>
      <c r="BN87" s="265"/>
      <c r="BO87" s="265"/>
      <c r="BP87" s="265"/>
      <c r="BQ87" s="265"/>
      <c r="BR87" s="265"/>
      <c r="BS87" s="265"/>
      <c r="BT87" s="265"/>
      <c r="BU87" s="265"/>
      <c r="BV87" s="265"/>
      <c r="BW87" s="265"/>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row>
    <row r="88" spans="1:165" s="44" customFormat="1" ht="54" customHeight="1">
      <c r="A88" s="381"/>
      <c r="B88" s="382"/>
      <c r="C88" s="383"/>
      <c r="D88" s="384"/>
      <c r="E88" s="383"/>
      <c r="F88" s="384"/>
      <c r="G88" s="383"/>
      <c r="H88" s="384"/>
      <c r="I88" s="387"/>
      <c r="J88" s="388" t="s">
        <v>212</v>
      </c>
      <c r="K88" s="345" t="s">
        <v>213</v>
      </c>
      <c r="L88" s="362" t="s">
        <v>176</v>
      </c>
      <c r="M88" s="363">
        <v>2200</v>
      </c>
      <c r="N88" s="363">
        <v>2955</v>
      </c>
      <c r="O88" s="364">
        <f>IF(N88/M88&gt;1,100)</f>
        <v>100</v>
      </c>
      <c r="P88" s="389"/>
      <c r="Q88" s="405"/>
      <c r="AS88" s="265"/>
      <c r="AT88" s="265"/>
      <c r="AU88" s="265"/>
      <c r="AV88" s="265"/>
      <c r="AW88" s="265"/>
      <c r="AX88" s="265"/>
      <c r="AY88" s="265"/>
      <c r="AZ88" s="265"/>
      <c r="BA88" s="265"/>
      <c r="BB88" s="265"/>
      <c r="BC88" s="265"/>
      <c r="BD88" s="265"/>
      <c r="BE88" s="265"/>
      <c r="BF88" s="265"/>
      <c r="BG88" s="265"/>
      <c r="BH88" s="265"/>
      <c r="BI88" s="265"/>
      <c r="BJ88" s="265"/>
      <c r="BK88" s="265"/>
      <c r="BL88" s="265"/>
      <c r="BM88" s="265"/>
      <c r="BN88" s="265"/>
      <c r="BO88" s="265"/>
      <c r="BP88" s="265"/>
      <c r="BQ88" s="265"/>
      <c r="BR88" s="265"/>
      <c r="BS88" s="265"/>
      <c r="BT88" s="265"/>
      <c r="BU88" s="265"/>
      <c r="BV88" s="265"/>
      <c r="BW88" s="265"/>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row>
    <row r="89" spans="1:165" s="44" customFormat="1" ht="94.5" customHeight="1">
      <c r="A89" s="381"/>
      <c r="B89" s="382"/>
      <c r="C89" s="383"/>
      <c r="D89" s="384"/>
      <c r="E89" s="383"/>
      <c r="F89" s="384"/>
      <c r="G89" s="383"/>
      <c r="H89" s="384"/>
      <c r="I89" s="387"/>
      <c r="J89" s="388" t="s">
        <v>214</v>
      </c>
      <c r="K89" s="345" t="s">
        <v>215</v>
      </c>
      <c r="L89" s="362" t="s">
        <v>176</v>
      </c>
      <c r="M89" s="363">
        <v>15700</v>
      </c>
      <c r="N89" s="363">
        <v>21255</v>
      </c>
      <c r="O89" s="364">
        <f>IF(N89/M89&gt;1,100)</f>
        <v>100</v>
      </c>
      <c r="P89" s="389"/>
      <c r="Q89" s="405"/>
      <c r="AS89" s="265"/>
      <c r="AT89" s="265"/>
      <c r="AU89" s="265"/>
      <c r="AV89" s="265"/>
      <c r="AW89" s="265"/>
      <c r="AX89" s="265"/>
      <c r="AY89" s="265"/>
      <c r="AZ89" s="265"/>
      <c r="BA89" s="265"/>
      <c r="BB89" s="265"/>
      <c r="BC89" s="265"/>
      <c r="BD89" s="265"/>
      <c r="BE89" s="265"/>
      <c r="BF89" s="265"/>
      <c r="BG89" s="265"/>
      <c r="BH89" s="265"/>
      <c r="BI89" s="265"/>
      <c r="BJ89" s="265"/>
      <c r="BK89" s="265"/>
      <c r="BL89" s="265"/>
      <c r="BM89" s="265"/>
      <c r="BN89" s="265"/>
      <c r="BO89" s="265"/>
      <c r="BP89" s="265"/>
      <c r="BQ89" s="265"/>
      <c r="BR89" s="265"/>
      <c r="BS89" s="265"/>
      <c r="BT89" s="265"/>
      <c r="BU89" s="265"/>
      <c r="BV89" s="265"/>
      <c r="BW89" s="265"/>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row>
    <row r="90" spans="1:165" s="44" customFormat="1" ht="48.75" customHeight="1">
      <c r="A90" s="381"/>
      <c r="B90" s="382"/>
      <c r="C90" s="383"/>
      <c r="D90" s="384"/>
      <c r="E90" s="383"/>
      <c r="F90" s="384"/>
      <c r="G90" s="383"/>
      <c r="H90" s="384"/>
      <c r="I90" s="387"/>
      <c r="J90" s="388" t="s">
        <v>216</v>
      </c>
      <c r="K90" s="345" t="s">
        <v>217</v>
      </c>
      <c r="L90" s="362" t="s">
        <v>105</v>
      </c>
      <c r="M90" s="363">
        <v>8600</v>
      </c>
      <c r="N90" s="363">
        <v>9879</v>
      </c>
      <c r="O90" s="364">
        <f t="shared" ref="O90:O94" si="11">IF(N90/M90&gt;1,100)</f>
        <v>100</v>
      </c>
      <c r="P90" s="389"/>
      <c r="Q90" s="405"/>
      <c r="AS90" s="265"/>
      <c r="AT90" s="265"/>
      <c r="AU90" s="265"/>
      <c r="AV90" s="265"/>
      <c r="AW90" s="265"/>
      <c r="AX90" s="265"/>
      <c r="AY90" s="265"/>
      <c r="AZ90" s="265"/>
      <c r="BA90" s="265"/>
      <c r="BB90" s="265"/>
      <c r="BC90" s="265"/>
      <c r="BD90" s="265"/>
      <c r="BE90" s="265"/>
      <c r="BF90" s="265"/>
      <c r="BG90" s="265"/>
      <c r="BH90" s="265"/>
      <c r="BI90" s="265"/>
      <c r="BJ90" s="265"/>
      <c r="BK90" s="265"/>
      <c r="BL90" s="265"/>
      <c r="BM90" s="265"/>
      <c r="BN90" s="265"/>
      <c r="BO90" s="265"/>
      <c r="BP90" s="265"/>
      <c r="BQ90" s="265"/>
      <c r="BR90" s="265"/>
      <c r="BS90" s="265"/>
      <c r="BT90" s="265"/>
      <c r="BU90" s="265"/>
      <c r="BV90" s="265"/>
      <c r="BW90" s="265"/>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row>
    <row r="91" spans="1:165" s="44" customFormat="1" ht="57" customHeight="1">
      <c r="A91" s="381"/>
      <c r="B91" s="382"/>
      <c r="C91" s="383"/>
      <c r="D91" s="384"/>
      <c r="E91" s="383"/>
      <c r="F91" s="384"/>
      <c r="G91" s="383"/>
      <c r="H91" s="384"/>
      <c r="I91" s="387"/>
      <c r="J91" s="388" t="s">
        <v>218</v>
      </c>
      <c r="K91" s="345" t="s">
        <v>219</v>
      </c>
      <c r="L91" s="362" t="s">
        <v>176</v>
      </c>
      <c r="M91" s="363">
        <v>119000</v>
      </c>
      <c r="N91" s="363">
        <v>162055</v>
      </c>
      <c r="O91" s="364">
        <f t="shared" si="11"/>
        <v>100</v>
      </c>
      <c r="P91" s="389"/>
      <c r="Q91" s="405"/>
      <c r="AS91" s="265"/>
      <c r="AT91" s="265"/>
      <c r="AU91" s="265"/>
      <c r="AV91" s="265"/>
      <c r="AW91" s="265"/>
      <c r="AX91" s="265"/>
      <c r="AY91" s="265"/>
      <c r="AZ91" s="265"/>
      <c r="BA91" s="265"/>
      <c r="BB91" s="265"/>
      <c r="BC91" s="265"/>
      <c r="BD91" s="265"/>
      <c r="BE91" s="265"/>
      <c r="BF91" s="265"/>
      <c r="BG91" s="265"/>
      <c r="BH91" s="265"/>
      <c r="BI91" s="265"/>
      <c r="BJ91" s="265"/>
      <c r="BK91" s="265"/>
      <c r="BL91" s="265"/>
      <c r="BM91" s="265"/>
      <c r="BN91" s="265"/>
      <c r="BO91" s="265"/>
      <c r="BP91" s="265"/>
      <c r="BQ91" s="265"/>
      <c r="BR91" s="265"/>
      <c r="BS91" s="265"/>
      <c r="BT91" s="265"/>
      <c r="BU91" s="265"/>
      <c r="BV91" s="265"/>
      <c r="BW91" s="265"/>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row>
    <row r="92" spans="1:165" s="44" customFormat="1" ht="52.5" customHeight="1">
      <c r="A92" s="381"/>
      <c r="B92" s="382"/>
      <c r="C92" s="383"/>
      <c r="D92" s="384"/>
      <c r="E92" s="383"/>
      <c r="F92" s="384"/>
      <c r="G92" s="383"/>
      <c r="H92" s="384"/>
      <c r="I92" s="387"/>
      <c r="J92" s="388" t="s">
        <v>220</v>
      </c>
      <c r="K92" s="345" t="s">
        <v>221</v>
      </c>
      <c r="L92" s="362" t="s">
        <v>176</v>
      </c>
      <c r="M92" s="363">
        <v>18446</v>
      </c>
      <c r="N92" s="363">
        <v>23979</v>
      </c>
      <c r="O92" s="364">
        <f t="shared" si="11"/>
        <v>100</v>
      </c>
      <c r="P92" s="389"/>
      <c r="Q92" s="405"/>
      <c r="AS92" s="265"/>
      <c r="AT92" s="265"/>
      <c r="AU92" s="265"/>
      <c r="AV92" s="265"/>
      <c r="AW92" s="265"/>
      <c r="AX92" s="265"/>
      <c r="AY92" s="265"/>
      <c r="AZ92" s="265"/>
      <c r="BA92" s="265"/>
      <c r="BB92" s="265"/>
      <c r="BC92" s="265"/>
      <c r="BD92" s="265"/>
      <c r="BE92" s="265"/>
      <c r="BF92" s="265"/>
      <c r="BG92" s="265"/>
      <c r="BH92" s="265"/>
      <c r="BI92" s="265"/>
      <c r="BJ92" s="265"/>
      <c r="BK92" s="265"/>
      <c r="BL92" s="265"/>
      <c r="BM92" s="265"/>
      <c r="BN92" s="265"/>
      <c r="BO92" s="265"/>
      <c r="BP92" s="265"/>
      <c r="BQ92" s="265"/>
      <c r="BR92" s="265"/>
      <c r="BS92" s="265"/>
      <c r="BT92" s="265"/>
      <c r="BU92" s="265"/>
      <c r="BV92" s="265"/>
      <c r="BW92" s="265"/>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row>
    <row r="93" spans="1:165" s="44" customFormat="1" ht="64.5" customHeight="1">
      <c r="A93" s="381"/>
      <c r="B93" s="382"/>
      <c r="C93" s="383"/>
      <c r="D93" s="384"/>
      <c r="E93" s="383"/>
      <c r="F93" s="384"/>
      <c r="G93" s="383"/>
      <c r="H93" s="384"/>
      <c r="I93" s="387"/>
      <c r="J93" s="388" t="s">
        <v>222</v>
      </c>
      <c r="K93" s="345" t="s">
        <v>221</v>
      </c>
      <c r="L93" s="362" t="s">
        <v>176</v>
      </c>
      <c r="M93" s="363">
        <v>9703</v>
      </c>
      <c r="N93" s="363">
        <v>11643</v>
      </c>
      <c r="O93" s="364">
        <f t="shared" si="11"/>
        <v>100</v>
      </c>
      <c r="P93" s="389"/>
      <c r="Q93" s="405"/>
      <c r="AS93" s="265"/>
      <c r="AT93" s="265"/>
      <c r="AU93" s="265"/>
      <c r="AV93" s="265"/>
      <c r="AW93" s="265"/>
      <c r="AX93" s="265"/>
      <c r="AY93" s="265"/>
      <c r="AZ93" s="265"/>
      <c r="BA93" s="265"/>
      <c r="BB93" s="265"/>
      <c r="BC93" s="265"/>
      <c r="BD93" s="265"/>
      <c r="BE93" s="265"/>
      <c r="BF93" s="265"/>
      <c r="BG93" s="265"/>
      <c r="BH93" s="265"/>
      <c r="BI93" s="265"/>
      <c r="BJ93" s="265"/>
      <c r="BK93" s="265"/>
      <c r="BL93" s="265"/>
      <c r="BM93" s="265"/>
      <c r="BN93" s="265"/>
      <c r="BO93" s="265"/>
      <c r="BP93" s="265"/>
      <c r="BQ93" s="265"/>
      <c r="BR93" s="265"/>
      <c r="BS93" s="265"/>
      <c r="BT93" s="265"/>
      <c r="BU93" s="265"/>
      <c r="BV93" s="265"/>
      <c r="BW93" s="265"/>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row>
    <row r="94" spans="1:165" s="44" customFormat="1" ht="48.75" customHeight="1">
      <c r="A94" s="381"/>
      <c r="B94" s="382"/>
      <c r="C94" s="383"/>
      <c r="D94" s="384"/>
      <c r="E94" s="383"/>
      <c r="F94" s="384"/>
      <c r="G94" s="383"/>
      <c r="H94" s="384"/>
      <c r="I94" s="387"/>
      <c r="J94" s="388" t="s">
        <v>223</v>
      </c>
      <c r="K94" s="345" t="s">
        <v>221</v>
      </c>
      <c r="L94" s="362" t="s">
        <v>176</v>
      </c>
      <c r="M94" s="363">
        <v>16394</v>
      </c>
      <c r="N94" s="363">
        <v>16640</v>
      </c>
      <c r="O94" s="364">
        <f t="shared" si="11"/>
        <v>100</v>
      </c>
      <c r="P94" s="389"/>
      <c r="Q94" s="405"/>
      <c r="AS94" s="265"/>
      <c r="AT94" s="265"/>
      <c r="AU94" s="265"/>
      <c r="AV94" s="265"/>
      <c r="AW94" s="265"/>
      <c r="AX94" s="265"/>
      <c r="AY94" s="265"/>
      <c r="AZ94" s="265"/>
      <c r="BA94" s="265"/>
      <c r="BB94" s="265"/>
      <c r="BC94" s="265"/>
      <c r="BD94" s="265"/>
      <c r="BE94" s="265"/>
      <c r="BF94" s="265"/>
      <c r="BG94" s="265"/>
      <c r="BH94" s="265"/>
      <c r="BI94" s="265"/>
      <c r="BJ94" s="265"/>
      <c r="BK94" s="265"/>
      <c r="BL94" s="265"/>
      <c r="BM94" s="265"/>
      <c r="BN94" s="265"/>
      <c r="BO94" s="265"/>
      <c r="BP94" s="265"/>
      <c r="BQ94" s="265"/>
      <c r="BR94" s="265"/>
      <c r="BS94" s="265"/>
      <c r="BT94" s="265"/>
      <c r="BU94" s="265"/>
      <c r="BV94" s="265"/>
      <c r="BW94" s="265"/>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row>
    <row r="95" spans="1:165" s="44" customFormat="1" ht="46.8">
      <c r="A95" s="381"/>
      <c r="B95" s="382"/>
      <c r="C95" s="383"/>
      <c r="D95" s="384"/>
      <c r="E95" s="383"/>
      <c r="F95" s="384"/>
      <c r="G95" s="383"/>
      <c r="H95" s="384"/>
      <c r="I95" s="387"/>
      <c r="J95" s="388" t="s">
        <v>224</v>
      </c>
      <c r="K95" s="345" t="s">
        <v>93</v>
      </c>
      <c r="L95" s="362" t="s">
        <v>176</v>
      </c>
      <c r="M95" s="363">
        <v>650</v>
      </c>
      <c r="N95" s="363">
        <v>1019</v>
      </c>
      <c r="O95" s="364">
        <f>IF(N95/M95&gt;1,100)</f>
        <v>100</v>
      </c>
      <c r="P95" s="389"/>
      <c r="Q95" s="405"/>
      <c r="AS95" s="265"/>
      <c r="AT95" s="265"/>
      <c r="AU95" s="265"/>
      <c r="AV95" s="265"/>
      <c r="AW95" s="265"/>
      <c r="AX95" s="265"/>
      <c r="AY95" s="265"/>
      <c r="AZ95" s="265"/>
      <c r="BA95" s="265"/>
      <c r="BB95" s="265"/>
      <c r="BC95" s="265"/>
      <c r="BD95" s="265"/>
      <c r="BE95" s="265"/>
      <c r="BF95" s="265"/>
      <c r="BG95" s="265"/>
      <c r="BH95" s="265"/>
      <c r="BI95" s="265"/>
      <c r="BJ95" s="265"/>
      <c r="BK95" s="265"/>
      <c r="BL95" s="265"/>
      <c r="BM95" s="265"/>
      <c r="BN95" s="265"/>
      <c r="BO95" s="265"/>
      <c r="BP95" s="265"/>
      <c r="BQ95" s="265"/>
      <c r="BR95" s="265"/>
      <c r="BS95" s="265"/>
      <c r="BT95" s="265"/>
      <c r="BU95" s="265"/>
      <c r="BV95" s="265"/>
      <c r="BW95" s="265"/>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row>
    <row r="96" spans="1:165" s="44" customFormat="1" ht="59.25" customHeight="1">
      <c r="A96" s="381"/>
      <c r="B96" s="382"/>
      <c r="C96" s="383"/>
      <c r="D96" s="384"/>
      <c r="E96" s="383"/>
      <c r="F96" s="384"/>
      <c r="G96" s="383"/>
      <c r="H96" s="384"/>
      <c r="I96" s="387"/>
      <c r="J96" s="390" t="s">
        <v>225</v>
      </c>
      <c r="K96" s="259" t="s">
        <v>94</v>
      </c>
      <c r="L96" s="362" t="s">
        <v>176</v>
      </c>
      <c r="M96" s="363">
        <v>30</v>
      </c>
      <c r="N96" s="363">
        <v>34</v>
      </c>
      <c r="O96" s="364">
        <f>IF(N96/M96&gt;1,100)</f>
        <v>100</v>
      </c>
      <c r="P96" s="389"/>
      <c r="Q96" s="405"/>
      <c r="AS96" s="265"/>
      <c r="AT96" s="265"/>
      <c r="AU96" s="265"/>
      <c r="AV96" s="265"/>
      <c r="AW96" s="265"/>
      <c r="AX96" s="265"/>
      <c r="AY96" s="265"/>
      <c r="AZ96" s="265"/>
      <c r="BA96" s="265"/>
      <c r="BB96" s="265"/>
      <c r="BC96" s="265"/>
      <c r="BD96" s="265"/>
      <c r="BE96" s="265"/>
      <c r="BF96" s="265"/>
      <c r="BG96" s="265"/>
      <c r="BH96" s="265"/>
      <c r="BI96" s="265"/>
      <c r="BJ96" s="265"/>
      <c r="BK96" s="265"/>
      <c r="BL96" s="265"/>
      <c r="BM96" s="265"/>
      <c r="BN96" s="265"/>
      <c r="BO96" s="265"/>
      <c r="BP96" s="265"/>
      <c r="BQ96" s="265"/>
      <c r="BR96" s="265"/>
      <c r="BS96" s="265"/>
      <c r="BT96" s="265"/>
      <c r="BU96" s="265"/>
      <c r="BV96" s="265"/>
      <c r="BW96" s="265"/>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row>
    <row r="97" spans="1:165" s="44" customFormat="1" ht="46.5" customHeight="1">
      <c r="A97" s="381"/>
      <c r="B97" s="382"/>
      <c r="C97" s="383"/>
      <c r="D97" s="384"/>
      <c r="E97" s="383"/>
      <c r="F97" s="384"/>
      <c r="G97" s="383"/>
      <c r="H97" s="384"/>
      <c r="I97" s="387"/>
      <c r="J97" s="390" t="s">
        <v>226</v>
      </c>
      <c r="K97" s="259" t="s">
        <v>227</v>
      </c>
      <c r="L97" s="362" t="s">
        <v>176</v>
      </c>
      <c r="M97" s="363">
        <v>34</v>
      </c>
      <c r="N97" s="363">
        <v>55</v>
      </c>
      <c r="O97" s="364">
        <f>IF((N97/M97*100)&gt;1,100)</f>
        <v>100</v>
      </c>
      <c r="P97" s="389"/>
      <c r="Q97" s="405"/>
      <c r="AS97" s="265"/>
      <c r="AT97" s="265"/>
      <c r="AU97" s="265"/>
      <c r="AV97" s="265"/>
      <c r="AW97" s="265"/>
      <c r="AX97" s="265"/>
      <c r="AY97" s="265"/>
      <c r="AZ97" s="265"/>
      <c r="BA97" s="265"/>
      <c r="BB97" s="265"/>
      <c r="BC97" s="265"/>
      <c r="BD97" s="265"/>
      <c r="BE97" s="265"/>
      <c r="BF97" s="265"/>
      <c r="BG97" s="265"/>
      <c r="BH97" s="265"/>
      <c r="BI97" s="265"/>
      <c r="BJ97" s="265"/>
      <c r="BK97" s="265"/>
      <c r="BL97" s="265"/>
      <c r="BM97" s="265"/>
      <c r="BN97" s="265"/>
      <c r="BO97" s="265"/>
      <c r="BP97" s="265"/>
      <c r="BQ97" s="265"/>
      <c r="BR97" s="265"/>
      <c r="BS97" s="265"/>
      <c r="BT97" s="265"/>
      <c r="BU97" s="265"/>
      <c r="BV97" s="265"/>
      <c r="BW97" s="265"/>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row>
    <row r="98" spans="1:165" s="44" customFormat="1" ht="218.4">
      <c r="A98" s="381"/>
      <c r="B98" s="382"/>
      <c r="C98" s="383"/>
      <c r="D98" s="392"/>
      <c r="E98" s="393"/>
      <c r="F98" s="392"/>
      <c r="G98" s="393"/>
      <c r="H98" s="392"/>
      <c r="I98" s="394"/>
      <c r="J98" s="395" t="s">
        <v>228</v>
      </c>
      <c r="K98" s="396" t="s">
        <v>229</v>
      </c>
      <c r="L98" s="362" t="s">
        <v>176</v>
      </c>
      <c r="M98" s="363">
        <v>7</v>
      </c>
      <c r="N98" s="397">
        <v>7</v>
      </c>
      <c r="O98" s="379">
        <f t="shared" ref="O98:O103" si="12">N98/M98*100</f>
        <v>100</v>
      </c>
      <c r="P98" s="389"/>
      <c r="Q98" s="405"/>
      <c r="AS98" s="265"/>
      <c r="AT98" s="265"/>
      <c r="AU98" s="265"/>
      <c r="AV98" s="265"/>
      <c r="AW98" s="265"/>
      <c r="AX98" s="265"/>
      <c r="AY98" s="265"/>
      <c r="AZ98" s="265"/>
      <c r="BA98" s="265"/>
      <c r="BB98" s="265"/>
      <c r="BC98" s="265"/>
      <c r="BD98" s="265"/>
      <c r="BE98" s="265"/>
      <c r="BF98" s="265"/>
      <c r="BG98" s="265"/>
      <c r="BH98" s="265"/>
      <c r="BI98" s="265"/>
      <c r="BJ98" s="265"/>
      <c r="BK98" s="265"/>
      <c r="BL98" s="265"/>
      <c r="BM98" s="265"/>
      <c r="BN98" s="265"/>
      <c r="BO98" s="265"/>
      <c r="BP98" s="265"/>
      <c r="BQ98" s="265"/>
      <c r="BR98" s="265"/>
      <c r="BS98" s="265"/>
      <c r="BT98" s="265"/>
      <c r="BU98" s="265"/>
      <c r="BV98" s="265"/>
      <c r="BW98" s="265"/>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row>
    <row r="99" spans="1:165" s="44" customFormat="1" ht="145.5" customHeight="1">
      <c r="A99" s="374" t="s">
        <v>236</v>
      </c>
      <c r="B99" s="398" t="s">
        <v>96</v>
      </c>
      <c r="C99" s="399" t="s">
        <v>230</v>
      </c>
      <c r="D99" s="400" t="s">
        <v>182</v>
      </c>
      <c r="E99" s="354">
        <v>4475</v>
      </c>
      <c r="F99" s="354">
        <v>4041.7</v>
      </c>
      <c r="G99" s="360" t="s">
        <v>5</v>
      </c>
      <c r="H99" s="361">
        <f>F99/E99*100</f>
        <v>90.317318435754188</v>
      </c>
      <c r="I99" s="347" t="s">
        <v>670</v>
      </c>
      <c r="J99" s="347" t="s">
        <v>671</v>
      </c>
      <c r="K99" s="347" t="s">
        <v>231</v>
      </c>
      <c r="L99" s="362" t="s">
        <v>176</v>
      </c>
      <c r="M99" s="401">
        <v>29</v>
      </c>
      <c r="N99" s="401">
        <v>25</v>
      </c>
      <c r="O99" s="379">
        <f t="shared" si="12"/>
        <v>86.206896551724128</v>
      </c>
      <c r="P99" s="379">
        <f>SUM(O99:O103)/5</f>
        <v>91.63162321278385</v>
      </c>
      <c r="Q99" s="347" t="s">
        <v>670</v>
      </c>
      <c r="AS99" s="265"/>
      <c r="AT99" s="265"/>
      <c r="AU99" s="265"/>
      <c r="AV99" s="265"/>
      <c r="AW99" s="265"/>
      <c r="AX99" s="265"/>
      <c r="AY99" s="265"/>
      <c r="AZ99" s="265"/>
      <c r="BA99" s="265"/>
      <c r="BB99" s="265"/>
      <c r="BC99" s="265"/>
      <c r="BD99" s="265"/>
      <c r="BE99" s="265"/>
      <c r="BF99" s="265"/>
      <c r="BG99" s="265"/>
      <c r="BH99" s="265"/>
      <c r="BI99" s="265"/>
      <c r="BJ99" s="265"/>
      <c r="BK99" s="265"/>
      <c r="BL99" s="265"/>
      <c r="BM99" s="265"/>
      <c r="BN99" s="265"/>
      <c r="BO99" s="265"/>
      <c r="BP99" s="265"/>
      <c r="BQ99" s="265"/>
      <c r="BR99" s="265"/>
      <c r="BS99" s="265"/>
      <c r="BT99" s="265"/>
      <c r="BU99" s="265"/>
      <c r="BV99" s="265"/>
      <c r="BW99" s="265"/>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row>
    <row r="100" spans="1:165" s="44" customFormat="1" ht="81" customHeight="1">
      <c r="A100" s="381"/>
      <c r="B100" s="387"/>
      <c r="C100" s="402"/>
      <c r="D100" s="403" t="s">
        <v>97</v>
      </c>
      <c r="E100" s="354">
        <v>12443.7</v>
      </c>
      <c r="F100" s="354">
        <v>9842.7999999999993</v>
      </c>
      <c r="G100" s="360" t="s">
        <v>5</v>
      </c>
      <c r="H100" s="361">
        <f>F100/E100*100</f>
        <v>79.098660366289764</v>
      </c>
      <c r="I100" s="289"/>
      <c r="J100" s="347" t="s">
        <v>232</v>
      </c>
      <c r="K100" s="347" t="s">
        <v>231</v>
      </c>
      <c r="L100" s="401" t="s">
        <v>176</v>
      </c>
      <c r="M100" s="401">
        <v>82</v>
      </c>
      <c r="N100" s="401">
        <v>59</v>
      </c>
      <c r="O100" s="379">
        <f t="shared" si="12"/>
        <v>71.951219512195124</v>
      </c>
      <c r="P100" s="389"/>
      <c r="Q100" s="289" t="s">
        <v>672</v>
      </c>
      <c r="AS100" s="265"/>
      <c r="AT100" s="265"/>
      <c r="AU100" s="265"/>
      <c r="AV100" s="265"/>
      <c r="AW100" s="265"/>
      <c r="AX100" s="265"/>
      <c r="AY100" s="265"/>
      <c r="AZ100" s="265"/>
      <c r="BA100" s="265"/>
      <c r="BB100" s="265"/>
      <c r="BC100" s="265"/>
      <c r="BD100" s="265"/>
      <c r="BE100" s="265"/>
      <c r="BF100" s="265"/>
      <c r="BG100" s="265"/>
      <c r="BH100" s="265"/>
      <c r="BI100" s="265"/>
      <c r="BJ100" s="265"/>
      <c r="BK100" s="265"/>
      <c r="BL100" s="265"/>
      <c r="BM100" s="265"/>
      <c r="BN100" s="265"/>
      <c r="BO100" s="265"/>
      <c r="BP100" s="265"/>
      <c r="BQ100" s="265"/>
      <c r="BR100" s="265"/>
      <c r="BS100" s="265"/>
      <c r="BT100" s="265"/>
      <c r="BU100" s="265"/>
      <c r="BV100" s="265"/>
      <c r="BW100" s="265"/>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row>
    <row r="101" spans="1:165" s="44" customFormat="1" ht="84.75" customHeight="1">
      <c r="A101" s="381"/>
      <c r="B101" s="382"/>
      <c r="C101" s="402"/>
      <c r="D101" s="404" t="s">
        <v>98</v>
      </c>
      <c r="E101" s="356">
        <v>8863.4</v>
      </c>
      <c r="F101" s="354">
        <v>8863.4</v>
      </c>
      <c r="G101" s="376" t="s">
        <v>5</v>
      </c>
      <c r="H101" s="361">
        <f t="shared" ref="H101:H103" si="13">F101/E101*100</f>
        <v>100</v>
      </c>
      <c r="I101" s="405"/>
      <c r="J101" s="345" t="s">
        <v>233</v>
      </c>
      <c r="K101" s="345" t="s">
        <v>231</v>
      </c>
      <c r="L101" s="362" t="s">
        <v>176</v>
      </c>
      <c r="M101" s="362">
        <v>48</v>
      </c>
      <c r="N101" s="362">
        <v>48</v>
      </c>
      <c r="O101" s="406">
        <f t="shared" si="12"/>
        <v>100</v>
      </c>
      <c r="P101" s="389"/>
      <c r="Q101" s="259"/>
      <c r="AS101" s="265"/>
      <c r="AT101" s="265"/>
      <c r="AU101" s="265"/>
      <c r="AV101" s="265"/>
      <c r="AW101" s="265"/>
      <c r="AX101" s="265"/>
      <c r="AY101" s="265"/>
      <c r="AZ101" s="265"/>
      <c r="BA101" s="265"/>
      <c r="BB101" s="265"/>
      <c r="BC101" s="265"/>
      <c r="BD101" s="265"/>
      <c r="BE101" s="265"/>
      <c r="BF101" s="265"/>
      <c r="BG101" s="265"/>
      <c r="BH101" s="265"/>
      <c r="BI101" s="265"/>
      <c r="BJ101" s="265"/>
      <c r="BK101" s="265"/>
      <c r="BL101" s="265"/>
      <c r="BM101" s="265"/>
      <c r="BN101" s="265"/>
      <c r="BO101" s="265"/>
      <c r="BP101" s="265"/>
      <c r="BQ101" s="265"/>
      <c r="BR101" s="265"/>
      <c r="BS101" s="265"/>
      <c r="BT101" s="265"/>
      <c r="BU101" s="265"/>
      <c r="BV101" s="265"/>
      <c r="BW101" s="265"/>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row>
    <row r="102" spans="1:165" s="44" customFormat="1" ht="76.5" customHeight="1">
      <c r="A102" s="381"/>
      <c r="B102" s="382"/>
      <c r="C102" s="402"/>
      <c r="D102" s="404" t="s">
        <v>100</v>
      </c>
      <c r="E102" s="356">
        <v>5573</v>
      </c>
      <c r="F102" s="354">
        <v>5573</v>
      </c>
      <c r="G102" s="376" t="s">
        <v>5</v>
      </c>
      <c r="H102" s="361">
        <f t="shared" si="13"/>
        <v>100</v>
      </c>
      <c r="I102" s="92"/>
      <c r="J102" s="345" t="s">
        <v>234</v>
      </c>
      <c r="K102" s="345" t="s">
        <v>231</v>
      </c>
      <c r="L102" s="362" t="s">
        <v>176</v>
      </c>
      <c r="M102" s="362">
        <v>30</v>
      </c>
      <c r="N102" s="362">
        <v>30</v>
      </c>
      <c r="O102" s="406">
        <f t="shared" si="12"/>
        <v>100</v>
      </c>
      <c r="P102" s="628"/>
      <c r="Q102" s="259"/>
      <c r="AS102" s="265"/>
      <c r="AT102" s="265"/>
      <c r="AU102" s="265"/>
      <c r="AV102" s="265"/>
      <c r="AW102" s="265"/>
      <c r="AX102" s="265"/>
      <c r="AY102" s="265"/>
      <c r="AZ102" s="265"/>
      <c r="BA102" s="265"/>
      <c r="BB102" s="265"/>
      <c r="BC102" s="265"/>
      <c r="BD102" s="265"/>
      <c r="BE102" s="265"/>
      <c r="BF102" s="265"/>
      <c r="BG102" s="265"/>
      <c r="BH102" s="265"/>
      <c r="BI102" s="265"/>
      <c r="BJ102" s="265"/>
      <c r="BK102" s="265"/>
      <c r="BL102" s="265"/>
      <c r="BM102" s="265"/>
      <c r="BN102" s="265"/>
      <c r="BO102" s="265"/>
      <c r="BP102" s="265"/>
      <c r="BQ102" s="265"/>
      <c r="BR102" s="265"/>
      <c r="BS102" s="265"/>
      <c r="BT102" s="265"/>
      <c r="BU102" s="265"/>
      <c r="BV102" s="265"/>
      <c r="BW102" s="265"/>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row>
    <row r="103" spans="1:165" s="44" customFormat="1" ht="81" customHeight="1">
      <c r="A103" s="407"/>
      <c r="B103" s="408"/>
      <c r="C103" s="402"/>
      <c r="D103" s="404" t="s">
        <v>102</v>
      </c>
      <c r="E103" s="356">
        <v>1990.6</v>
      </c>
      <c r="F103" s="354">
        <v>1990.5</v>
      </c>
      <c r="G103" s="376" t="s">
        <v>5</v>
      </c>
      <c r="H103" s="361">
        <f t="shared" si="13"/>
        <v>99.994976389028437</v>
      </c>
      <c r="I103" s="380"/>
      <c r="J103" s="347" t="s">
        <v>235</v>
      </c>
      <c r="K103" s="347" t="s">
        <v>231</v>
      </c>
      <c r="L103" s="401" t="s">
        <v>176</v>
      </c>
      <c r="M103" s="401">
        <v>10</v>
      </c>
      <c r="N103" s="401">
        <v>10</v>
      </c>
      <c r="O103" s="379">
        <f t="shared" si="12"/>
        <v>100</v>
      </c>
      <c r="P103" s="628"/>
      <c r="Q103" s="391"/>
      <c r="AS103" s="265"/>
      <c r="AT103" s="265"/>
      <c r="AU103" s="265"/>
      <c r="AV103" s="265"/>
      <c r="AW103" s="265"/>
      <c r="AX103" s="265"/>
      <c r="AY103" s="265"/>
      <c r="AZ103" s="265"/>
      <c r="BA103" s="265"/>
      <c r="BB103" s="265"/>
      <c r="BC103" s="265"/>
      <c r="BD103" s="265"/>
      <c r="BE103" s="265"/>
      <c r="BF103" s="265"/>
      <c r="BG103" s="265"/>
      <c r="BH103" s="265"/>
      <c r="BI103" s="265"/>
      <c r="BJ103" s="265"/>
      <c r="BK103" s="265"/>
      <c r="BL103" s="265"/>
      <c r="BM103" s="265"/>
      <c r="BN103" s="265"/>
      <c r="BO103" s="265"/>
      <c r="BP103" s="265"/>
      <c r="BQ103" s="265"/>
      <c r="BR103" s="265"/>
      <c r="BS103" s="265"/>
      <c r="BT103" s="265"/>
      <c r="BU103" s="265"/>
      <c r="BV103" s="265"/>
      <c r="BW103" s="265"/>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row>
    <row r="104" spans="1:165" s="44" customFormat="1" ht="71.25" hidden="1" customHeight="1">
      <c r="A104" s="630" t="s">
        <v>408</v>
      </c>
      <c r="B104" s="606" t="s">
        <v>409</v>
      </c>
      <c r="C104" s="399" t="s">
        <v>410</v>
      </c>
      <c r="D104" s="359" t="s">
        <v>97</v>
      </c>
      <c r="E104" s="356">
        <v>489.5</v>
      </c>
      <c r="F104" s="354">
        <v>489.46749999999997</v>
      </c>
      <c r="G104" s="359" t="s">
        <v>5</v>
      </c>
      <c r="H104" s="364">
        <f t="shared" ref="H104:H111" si="14">F104/E104*100</f>
        <v>99.99336057201225</v>
      </c>
      <c r="I104" s="405"/>
      <c r="J104" s="92" t="s">
        <v>411</v>
      </c>
      <c r="K104" s="347" t="s">
        <v>231</v>
      </c>
      <c r="L104" s="401" t="s">
        <v>176</v>
      </c>
      <c r="M104" s="362">
        <v>1</v>
      </c>
      <c r="N104" s="362">
        <v>1</v>
      </c>
      <c r="O104" s="379">
        <f t="shared" ref="O104:O116" si="15">N104/M104*100</f>
        <v>100</v>
      </c>
      <c r="P104" s="379">
        <f>SUM(O104:O130)/5</f>
        <v>438.85714285714283</v>
      </c>
      <c r="Q104" s="409"/>
      <c r="AS104" s="265"/>
      <c r="AT104" s="265"/>
      <c r="AU104" s="265"/>
      <c r="AV104" s="265"/>
      <c r="AW104" s="265"/>
      <c r="AX104" s="265"/>
      <c r="AY104" s="265"/>
      <c r="AZ104" s="265"/>
      <c r="BA104" s="265"/>
      <c r="BB104" s="265"/>
      <c r="BC104" s="265"/>
      <c r="BD104" s="265"/>
      <c r="BE104" s="265"/>
      <c r="BF104" s="265"/>
      <c r="BG104" s="265"/>
      <c r="BH104" s="265"/>
      <c r="BI104" s="265"/>
      <c r="BJ104" s="265"/>
      <c r="BK104" s="265"/>
      <c r="BL104" s="265"/>
      <c r="BM104" s="265"/>
      <c r="BN104" s="265"/>
      <c r="BO104" s="265"/>
      <c r="BP104" s="265"/>
      <c r="BQ104" s="265"/>
      <c r="BR104" s="265"/>
      <c r="BS104" s="265"/>
      <c r="BT104" s="265"/>
      <c r="BU104" s="265"/>
      <c r="BV104" s="265"/>
      <c r="BW104" s="265"/>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row>
    <row r="105" spans="1:165" s="44" customFormat="1" ht="71.25" customHeight="1">
      <c r="A105" s="631"/>
      <c r="B105" s="635"/>
      <c r="C105" s="630" t="s">
        <v>410</v>
      </c>
      <c r="D105" s="359" t="s">
        <v>180</v>
      </c>
      <c r="E105" s="410">
        <v>572.4</v>
      </c>
      <c r="F105" s="410">
        <v>572.29999999999995</v>
      </c>
      <c r="G105" s="359" t="s">
        <v>5</v>
      </c>
      <c r="H105" s="364">
        <f t="shared" si="14"/>
        <v>99.98252969951082</v>
      </c>
      <c r="I105" s="405"/>
      <c r="J105" s="92" t="s">
        <v>673</v>
      </c>
      <c r="K105" s="92" t="s">
        <v>674</v>
      </c>
      <c r="L105" s="401" t="s">
        <v>176</v>
      </c>
      <c r="M105" s="362">
        <v>28</v>
      </c>
      <c r="N105" s="362">
        <v>28</v>
      </c>
      <c r="O105" s="379">
        <f t="shared" si="15"/>
        <v>100</v>
      </c>
      <c r="P105" s="364">
        <f>O105</f>
        <v>100</v>
      </c>
      <c r="Q105" s="92" t="s">
        <v>688</v>
      </c>
      <c r="AS105" s="265"/>
      <c r="AT105" s="265"/>
      <c r="AU105" s="265"/>
      <c r="AV105" s="265"/>
      <c r="AW105" s="265"/>
      <c r="AX105" s="265"/>
      <c r="AY105" s="265"/>
      <c r="AZ105" s="265"/>
      <c r="BA105" s="265"/>
      <c r="BB105" s="265"/>
      <c r="BC105" s="265"/>
      <c r="BD105" s="265"/>
      <c r="BE105" s="265"/>
      <c r="BF105" s="265"/>
      <c r="BG105" s="265"/>
      <c r="BH105" s="265"/>
      <c r="BI105" s="265"/>
      <c r="BJ105" s="265"/>
      <c r="BK105" s="265"/>
      <c r="BL105" s="265"/>
      <c r="BM105" s="265"/>
      <c r="BN105" s="265"/>
      <c r="BO105" s="265"/>
      <c r="BP105" s="265"/>
      <c r="BQ105" s="265"/>
      <c r="BR105" s="265"/>
      <c r="BS105" s="265"/>
      <c r="BT105" s="265"/>
      <c r="BU105" s="265"/>
      <c r="BV105" s="265"/>
      <c r="BW105" s="265"/>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row>
    <row r="106" spans="1:165" s="265" customFormat="1" ht="71.25" customHeight="1">
      <c r="A106" s="631"/>
      <c r="B106" s="635"/>
      <c r="C106" s="613"/>
      <c r="D106" s="609" t="s">
        <v>181</v>
      </c>
      <c r="E106" s="622">
        <v>2180.8000000000002</v>
      </c>
      <c r="F106" s="622">
        <v>2180.6999999999998</v>
      </c>
      <c r="G106" s="615" t="s">
        <v>5</v>
      </c>
      <c r="H106" s="616">
        <f t="shared" si="14"/>
        <v>99.995414526779143</v>
      </c>
      <c r="I106" s="627"/>
      <c r="J106" s="606" t="s">
        <v>673</v>
      </c>
      <c r="K106" s="92" t="s">
        <v>675</v>
      </c>
      <c r="L106" s="401" t="s">
        <v>176</v>
      </c>
      <c r="M106" s="362">
        <v>7</v>
      </c>
      <c r="N106" s="362">
        <v>4</v>
      </c>
      <c r="O106" s="379">
        <f t="shared" si="15"/>
        <v>57.142857142857139</v>
      </c>
      <c r="P106" s="616">
        <f>((O106+O107)/2)</f>
        <v>57.142857142857139</v>
      </c>
      <c r="Q106" s="606" t="s">
        <v>689</v>
      </c>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row>
    <row r="107" spans="1:165" s="265" customFormat="1" ht="71.25" customHeight="1">
      <c r="A107" s="631"/>
      <c r="B107" s="635"/>
      <c r="C107" s="613"/>
      <c r="D107" s="621"/>
      <c r="E107" s="624"/>
      <c r="F107" s="624"/>
      <c r="G107" s="618"/>
      <c r="H107" s="619"/>
      <c r="I107" s="629"/>
      <c r="J107" s="607"/>
      <c r="K107" s="92" t="s">
        <v>676</v>
      </c>
      <c r="L107" s="401" t="s">
        <v>176</v>
      </c>
      <c r="M107" s="362">
        <v>7</v>
      </c>
      <c r="N107" s="362">
        <v>4</v>
      </c>
      <c r="O107" s="379">
        <f t="shared" si="15"/>
        <v>57.142857142857139</v>
      </c>
      <c r="P107" s="619"/>
      <c r="Q107" s="607"/>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row>
    <row r="108" spans="1:165" s="265" customFormat="1" ht="88.5" customHeight="1">
      <c r="A108" s="631"/>
      <c r="B108" s="635"/>
      <c r="C108" s="613"/>
      <c r="D108" s="609" t="s">
        <v>182</v>
      </c>
      <c r="E108" s="622">
        <v>346.2</v>
      </c>
      <c r="F108" s="622">
        <v>335.7</v>
      </c>
      <c r="G108" s="615" t="s">
        <v>5</v>
      </c>
      <c r="H108" s="616">
        <f t="shared" si="14"/>
        <v>96.967071057192385</v>
      </c>
      <c r="I108" s="606" t="s">
        <v>677</v>
      </c>
      <c r="J108" s="606" t="s">
        <v>673</v>
      </c>
      <c r="K108" s="92" t="s">
        <v>678</v>
      </c>
      <c r="L108" s="401" t="s">
        <v>176</v>
      </c>
      <c r="M108" s="362">
        <v>3</v>
      </c>
      <c r="N108" s="362">
        <v>1</v>
      </c>
      <c r="O108" s="379">
        <f t="shared" si="15"/>
        <v>33.333333333333329</v>
      </c>
      <c r="P108" s="616">
        <f>((O108+O109)/2)</f>
        <v>24.999999999999996</v>
      </c>
      <c r="Q108" s="606" t="s">
        <v>690</v>
      </c>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row>
    <row r="109" spans="1:165" s="265" customFormat="1" ht="87.75" customHeight="1">
      <c r="A109" s="631"/>
      <c r="B109" s="635"/>
      <c r="C109" s="613"/>
      <c r="D109" s="617"/>
      <c r="E109" s="624"/>
      <c r="F109" s="624"/>
      <c r="G109" s="618"/>
      <c r="H109" s="619"/>
      <c r="I109" s="607"/>
      <c r="J109" s="607"/>
      <c r="K109" s="92" t="s">
        <v>676</v>
      </c>
      <c r="L109" s="401" t="s">
        <v>176</v>
      </c>
      <c r="M109" s="362">
        <v>18</v>
      </c>
      <c r="N109" s="362">
        <v>3</v>
      </c>
      <c r="O109" s="379">
        <f t="shared" si="15"/>
        <v>16.666666666666664</v>
      </c>
      <c r="P109" s="619"/>
      <c r="Q109" s="607"/>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row>
    <row r="110" spans="1:165" s="265" customFormat="1" ht="71.25" customHeight="1">
      <c r="A110" s="631"/>
      <c r="B110" s="635"/>
      <c r="C110" s="613"/>
      <c r="D110" s="403" t="s">
        <v>183</v>
      </c>
      <c r="E110" s="410">
        <v>198.8</v>
      </c>
      <c r="F110" s="410">
        <v>198.7</v>
      </c>
      <c r="G110" s="359" t="s">
        <v>5</v>
      </c>
      <c r="H110" s="361">
        <f t="shared" si="14"/>
        <v>99.949698189134793</v>
      </c>
      <c r="I110" s="405"/>
      <c r="J110" s="92" t="s">
        <v>673</v>
      </c>
      <c r="K110" s="92" t="s">
        <v>679</v>
      </c>
      <c r="L110" s="401" t="s">
        <v>176</v>
      </c>
      <c r="M110" s="362">
        <v>31</v>
      </c>
      <c r="N110" s="362">
        <v>31</v>
      </c>
      <c r="O110" s="379">
        <f t="shared" si="15"/>
        <v>100</v>
      </c>
      <c r="P110" s="364">
        <f>O110</f>
        <v>100</v>
      </c>
      <c r="Q110" s="92"/>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row>
    <row r="111" spans="1:165" s="265" customFormat="1" ht="71.25" customHeight="1">
      <c r="A111" s="631"/>
      <c r="B111" s="635"/>
      <c r="C111" s="613"/>
      <c r="D111" s="609" t="s">
        <v>97</v>
      </c>
      <c r="E111" s="622">
        <v>1733</v>
      </c>
      <c r="F111" s="622">
        <v>1733</v>
      </c>
      <c r="G111" s="615" t="s">
        <v>5</v>
      </c>
      <c r="H111" s="616">
        <f t="shared" si="14"/>
        <v>100</v>
      </c>
      <c r="I111" s="627"/>
      <c r="J111" s="606" t="s">
        <v>673</v>
      </c>
      <c r="K111" s="92" t="s">
        <v>676</v>
      </c>
      <c r="L111" s="401" t="s">
        <v>176</v>
      </c>
      <c r="M111" s="362">
        <v>16</v>
      </c>
      <c r="N111" s="362">
        <v>16</v>
      </c>
      <c r="O111" s="379">
        <f t="shared" si="15"/>
        <v>100</v>
      </c>
      <c r="P111" s="616">
        <f>(O111+O112+O113)/3</f>
        <v>100</v>
      </c>
      <c r="Q111" s="409"/>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row>
    <row r="112" spans="1:165" s="265" customFormat="1" ht="126" customHeight="1">
      <c r="A112" s="631"/>
      <c r="B112" s="635"/>
      <c r="C112" s="613"/>
      <c r="D112" s="620"/>
      <c r="E112" s="623"/>
      <c r="F112" s="623"/>
      <c r="G112" s="625"/>
      <c r="H112" s="626"/>
      <c r="I112" s="628"/>
      <c r="J112" s="635"/>
      <c r="K112" s="92" t="s">
        <v>680</v>
      </c>
      <c r="L112" s="401" t="s">
        <v>176</v>
      </c>
      <c r="M112" s="362">
        <v>4</v>
      </c>
      <c r="N112" s="362">
        <v>4</v>
      </c>
      <c r="O112" s="379">
        <f t="shared" si="15"/>
        <v>100</v>
      </c>
      <c r="P112" s="626"/>
      <c r="Q112" s="92"/>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row>
    <row r="113" spans="1:165" s="265" customFormat="1" ht="111" customHeight="1">
      <c r="A113" s="631"/>
      <c r="B113" s="635"/>
      <c r="C113" s="613"/>
      <c r="D113" s="621"/>
      <c r="E113" s="624"/>
      <c r="F113" s="624"/>
      <c r="G113" s="618"/>
      <c r="H113" s="619"/>
      <c r="I113" s="629"/>
      <c r="J113" s="607"/>
      <c r="K113" s="92" t="s">
        <v>681</v>
      </c>
      <c r="L113" s="401" t="s">
        <v>176</v>
      </c>
      <c r="M113" s="362">
        <v>8</v>
      </c>
      <c r="N113" s="362">
        <v>8</v>
      </c>
      <c r="O113" s="379">
        <f t="shared" si="15"/>
        <v>100</v>
      </c>
      <c r="P113" s="619"/>
      <c r="Q113" s="409"/>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row>
    <row r="114" spans="1:165" s="265" customFormat="1" ht="71.25" customHeight="1">
      <c r="A114" s="631"/>
      <c r="B114" s="635"/>
      <c r="C114" s="613"/>
      <c r="D114" s="411" t="s">
        <v>98</v>
      </c>
      <c r="E114" s="410">
        <v>127.1</v>
      </c>
      <c r="F114" s="410">
        <v>127</v>
      </c>
      <c r="G114" s="359" t="s">
        <v>5</v>
      </c>
      <c r="H114" s="364">
        <f>F114/E114*100</f>
        <v>99.9213217938631</v>
      </c>
      <c r="I114" s="405"/>
      <c r="J114" s="92" t="s">
        <v>673</v>
      </c>
      <c r="K114" s="92" t="s">
        <v>682</v>
      </c>
      <c r="L114" s="362" t="s">
        <v>176</v>
      </c>
      <c r="M114" s="362">
        <v>1</v>
      </c>
      <c r="N114" s="362">
        <v>1</v>
      </c>
      <c r="O114" s="364">
        <f t="shared" si="15"/>
        <v>100</v>
      </c>
      <c r="P114" s="364">
        <f>O114</f>
        <v>100</v>
      </c>
      <c r="Q114" s="409"/>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row>
    <row r="115" spans="1:165" s="265" customFormat="1" ht="99" customHeight="1">
      <c r="A115" s="631"/>
      <c r="B115" s="635"/>
      <c r="C115" s="613"/>
      <c r="D115" s="404" t="s">
        <v>186</v>
      </c>
      <c r="E115" s="358">
        <v>5600</v>
      </c>
      <c r="F115" s="358">
        <v>5600</v>
      </c>
      <c r="G115" s="359" t="s">
        <v>5</v>
      </c>
      <c r="H115" s="364">
        <f t="shared" ref="H115:H116" si="16">F115/E115*100</f>
        <v>100</v>
      </c>
      <c r="I115" s="392"/>
      <c r="J115" s="92" t="s">
        <v>673</v>
      </c>
      <c r="K115" s="92" t="s">
        <v>675</v>
      </c>
      <c r="L115" s="401" t="s">
        <v>176</v>
      </c>
      <c r="M115" s="362">
        <v>4</v>
      </c>
      <c r="N115" s="362">
        <v>2</v>
      </c>
      <c r="O115" s="379">
        <f t="shared" si="15"/>
        <v>50</v>
      </c>
      <c r="P115" s="364">
        <f>O115</f>
        <v>50</v>
      </c>
      <c r="Q115" s="412" t="s">
        <v>691</v>
      </c>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row>
    <row r="116" spans="1:165" s="265" customFormat="1" ht="71.25" customHeight="1">
      <c r="A116" s="631"/>
      <c r="B116" s="635"/>
      <c r="C116" s="613"/>
      <c r="D116" s="609" t="s">
        <v>99</v>
      </c>
      <c r="E116" s="622">
        <v>3412.4</v>
      </c>
      <c r="F116" s="622">
        <v>3412.3</v>
      </c>
      <c r="G116" s="615" t="s">
        <v>5</v>
      </c>
      <c r="H116" s="616">
        <f t="shared" si="16"/>
        <v>99.997069511194468</v>
      </c>
      <c r="I116" s="627"/>
      <c r="J116" s="606" t="s">
        <v>673</v>
      </c>
      <c r="K116" s="92" t="s">
        <v>683</v>
      </c>
      <c r="L116" s="401" t="s">
        <v>176</v>
      </c>
      <c r="M116" s="362">
        <v>1</v>
      </c>
      <c r="N116" s="362">
        <v>1</v>
      </c>
      <c r="O116" s="379">
        <f t="shared" si="15"/>
        <v>100</v>
      </c>
      <c r="P116" s="616">
        <f>((O116+O117)/2)</f>
        <v>100</v>
      </c>
      <c r="Q116" s="413"/>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row>
    <row r="117" spans="1:165" s="265" customFormat="1" ht="71.25" customHeight="1">
      <c r="A117" s="631"/>
      <c r="B117" s="635"/>
      <c r="C117" s="613"/>
      <c r="D117" s="621"/>
      <c r="E117" s="624"/>
      <c r="F117" s="624"/>
      <c r="G117" s="618"/>
      <c r="H117" s="619"/>
      <c r="I117" s="629"/>
      <c r="J117" s="607"/>
      <c r="K117" s="92" t="s">
        <v>684</v>
      </c>
      <c r="L117" s="401" t="s">
        <v>176</v>
      </c>
      <c r="M117" s="362">
        <v>1</v>
      </c>
      <c r="N117" s="362">
        <v>2</v>
      </c>
      <c r="O117" s="364">
        <f>IF((N117/M117*100)&gt;1,100)</f>
        <v>100</v>
      </c>
      <c r="P117" s="614"/>
      <c r="Q117" s="409"/>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row>
    <row r="118" spans="1:165" s="265" customFormat="1" ht="71.25" customHeight="1">
      <c r="A118" s="631"/>
      <c r="B118" s="635"/>
      <c r="C118" s="613"/>
      <c r="D118" s="609" t="s">
        <v>188</v>
      </c>
      <c r="E118" s="622">
        <v>5000</v>
      </c>
      <c r="F118" s="622">
        <v>5000</v>
      </c>
      <c r="G118" s="615" t="s">
        <v>5</v>
      </c>
      <c r="H118" s="616">
        <f t="shared" ref="H118" si="17">F118/E118*100</f>
        <v>100</v>
      </c>
      <c r="I118" s="627"/>
      <c r="J118" s="606" t="s">
        <v>673</v>
      </c>
      <c r="K118" s="92" t="s">
        <v>685</v>
      </c>
      <c r="L118" s="401" t="s">
        <v>176</v>
      </c>
      <c r="M118" s="362">
        <v>2</v>
      </c>
      <c r="N118" s="362">
        <v>2</v>
      </c>
      <c r="O118" s="379">
        <f t="shared" ref="O118:O122" si="18">N118/M118*100</f>
        <v>100</v>
      </c>
      <c r="P118" s="634">
        <f>SUM(O118:O119)/2</f>
        <v>100</v>
      </c>
      <c r="Q118" s="606" t="s">
        <v>692</v>
      </c>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row>
    <row r="119" spans="1:165" s="44" customFormat="1" ht="71.25" customHeight="1">
      <c r="A119" s="631"/>
      <c r="B119" s="635"/>
      <c r="C119" s="613"/>
      <c r="D119" s="621"/>
      <c r="E119" s="624"/>
      <c r="F119" s="624"/>
      <c r="G119" s="618"/>
      <c r="H119" s="619"/>
      <c r="I119" s="629"/>
      <c r="J119" s="607"/>
      <c r="K119" s="92" t="s">
        <v>675</v>
      </c>
      <c r="L119" s="401" t="s">
        <v>176</v>
      </c>
      <c r="M119" s="362">
        <v>2</v>
      </c>
      <c r="N119" s="362">
        <v>2</v>
      </c>
      <c r="O119" s="379">
        <f t="shared" si="18"/>
        <v>100</v>
      </c>
      <c r="P119" s="633"/>
      <c r="Q119" s="607"/>
      <c r="AS119" s="265"/>
      <c r="AT119" s="265"/>
      <c r="AU119" s="265"/>
      <c r="AV119" s="265"/>
      <c r="AW119" s="265"/>
      <c r="AX119" s="265"/>
      <c r="AY119" s="265"/>
      <c r="AZ119" s="265"/>
      <c r="BA119" s="265"/>
      <c r="BB119" s="265"/>
      <c r="BC119" s="265"/>
      <c r="BD119" s="265"/>
      <c r="BE119" s="265"/>
      <c r="BF119" s="265"/>
      <c r="BG119" s="265"/>
      <c r="BH119" s="265"/>
      <c r="BI119" s="265"/>
      <c r="BJ119" s="265"/>
      <c r="BK119" s="265"/>
      <c r="BL119" s="265"/>
      <c r="BM119" s="265"/>
      <c r="BN119" s="265"/>
      <c r="BO119" s="265"/>
      <c r="BP119" s="265"/>
      <c r="BQ119" s="265"/>
      <c r="BR119" s="265"/>
      <c r="BS119" s="265"/>
      <c r="BT119" s="265"/>
      <c r="BU119" s="265"/>
      <c r="BV119" s="265"/>
      <c r="BW119" s="265"/>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row>
    <row r="120" spans="1:165" s="265" customFormat="1" ht="71.25" customHeight="1">
      <c r="A120" s="613"/>
      <c r="B120" s="674"/>
      <c r="C120" s="613"/>
      <c r="D120" s="404" t="s">
        <v>189</v>
      </c>
      <c r="E120" s="358">
        <v>208.5</v>
      </c>
      <c r="F120" s="358">
        <v>208.4</v>
      </c>
      <c r="G120" s="359" t="s">
        <v>5</v>
      </c>
      <c r="H120" s="364">
        <f t="shared" ref="H120:H122" si="19">F120/E120*100</f>
        <v>99.95203836930456</v>
      </c>
      <c r="I120" s="392"/>
      <c r="J120" s="92" t="s">
        <v>673</v>
      </c>
      <c r="K120" s="92" t="s">
        <v>675</v>
      </c>
      <c r="L120" s="401" t="s">
        <v>176</v>
      </c>
      <c r="M120" s="362">
        <v>1</v>
      </c>
      <c r="N120" s="362">
        <v>1</v>
      </c>
      <c r="O120" s="379">
        <f t="shared" si="18"/>
        <v>100</v>
      </c>
      <c r="P120" s="364">
        <f>O120</f>
        <v>100</v>
      </c>
      <c r="Q120" s="414"/>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row>
    <row r="121" spans="1:165" s="265" customFormat="1" ht="71.25" customHeight="1">
      <c r="A121" s="613"/>
      <c r="B121" s="674"/>
      <c r="C121" s="613"/>
      <c r="D121" s="404" t="s">
        <v>100</v>
      </c>
      <c r="E121" s="358">
        <v>148.5</v>
      </c>
      <c r="F121" s="358">
        <v>148.5</v>
      </c>
      <c r="G121" s="359" t="s">
        <v>5</v>
      </c>
      <c r="H121" s="364">
        <f t="shared" si="19"/>
        <v>100</v>
      </c>
      <c r="I121" s="392"/>
      <c r="J121" s="92" t="s">
        <v>673</v>
      </c>
      <c r="K121" s="92" t="s">
        <v>685</v>
      </c>
      <c r="L121" s="401" t="s">
        <v>176</v>
      </c>
      <c r="M121" s="362">
        <v>1</v>
      </c>
      <c r="N121" s="362">
        <v>1</v>
      </c>
      <c r="O121" s="379">
        <f t="shared" si="18"/>
        <v>100</v>
      </c>
      <c r="P121" s="364">
        <f>O121</f>
        <v>100</v>
      </c>
      <c r="Q121" s="414"/>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row>
    <row r="122" spans="1:165" s="265" customFormat="1" ht="71.25" customHeight="1">
      <c r="A122" s="613"/>
      <c r="B122" s="674"/>
      <c r="C122" s="613"/>
      <c r="D122" s="615" t="s">
        <v>101</v>
      </c>
      <c r="E122" s="622">
        <v>6092.7</v>
      </c>
      <c r="F122" s="622">
        <v>6092.6</v>
      </c>
      <c r="G122" s="615" t="s">
        <v>5</v>
      </c>
      <c r="H122" s="616">
        <f t="shared" si="19"/>
        <v>99.998358691548916</v>
      </c>
      <c r="I122" s="627"/>
      <c r="J122" s="606" t="s">
        <v>673</v>
      </c>
      <c r="K122" s="92" t="s">
        <v>675</v>
      </c>
      <c r="L122" s="401" t="s">
        <v>176</v>
      </c>
      <c r="M122" s="362">
        <v>4</v>
      </c>
      <c r="N122" s="362">
        <v>2</v>
      </c>
      <c r="O122" s="379">
        <f t="shared" si="18"/>
        <v>50</v>
      </c>
      <c r="P122" s="616">
        <f>((O122+O123)/2)</f>
        <v>75</v>
      </c>
      <c r="Q122" s="92" t="s">
        <v>693</v>
      </c>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row>
    <row r="123" spans="1:165" s="265" customFormat="1" ht="71.25" customHeight="1">
      <c r="A123" s="613"/>
      <c r="B123" s="674"/>
      <c r="C123" s="613"/>
      <c r="D123" s="618"/>
      <c r="E123" s="624"/>
      <c r="F123" s="624"/>
      <c r="G123" s="618"/>
      <c r="H123" s="619"/>
      <c r="I123" s="629"/>
      <c r="J123" s="607"/>
      <c r="K123" s="92" t="s">
        <v>676</v>
      </c>
      <c r="L123" s="401" t="s">
        <v>176</v>
      </c>
      <c r="M123" s="362">
        <v>6</v>
      </c>
      <c r="N123" s="362">
        <v>8</v>
      </c>
      <c r="O123" s="364">
        <f>IF((N123/M123*100)&gt;1,100)</f>
        <v>100</v>
      </c>
      <c r="P123" s="619"/>
      <c r="Q123" s="92" t="s">
        <v>694</v>
      </c>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row>
    <row r="124" spans="1:165" s="265" customFormat="1" ht="71.25" customHeight="1">
      <c r="A124" s="613"/>
      <c r="B124" s="674"/>
      <c r="C124" s="613"/>
      <c r="D124" s="359" t="s">
        <v>102</v>
      </c>
      <c r="E124" s="410">
        <v>331.6</v>
      </c>
      <c r="F124" s="410">
        <v>331.5</v>
      </c>
      <c r="G124" s="360" t="s">
        <v>5</v>
      </c>
      <c r="H124" s="361">
        <f t="shared" ref="H124:H126" si="20">F124/E124*100</f>
        <v>99.969843184559707</v>
      </c>
      <c r="I124" s="415"/>
      <c r="J124" s="416" t="s">
        <v>673</v>
      </c>
      <c r="K124" s="92" t="s">
        <v>686</v>
      </c>
      <c r="L124" s="401" t="s">
        <v>176</v>
      </c>
      <c r="M124" s="362">
        <v>2</v>
      </c>
      <c r="N124" s="362">
        <v>2</v>
      </c>
      <c r="O124" s="379">
        <f t="shared" ref="O124:O126" si="21">N124/M124*100</f>
        <v>100</v>
      </c>
      <c r="P124" s="364">
        <f>O124</f>
        <v>100</v>
      </c>
      <c r="Q124" s="92" t="s">
        <v>695</v>
      </c>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row>
    <row r="125" spans="1:165" s="265" customFormat="1" ht="71.25" customHeight="1">
      <c r="A125" s="613"/>
      <c r="B125" s="674"/>
      <c r="C125" s="613"/>
      <c r="D125" s="400" t="s">
        <v>190</v>
      </c>
      <c r="E125" s="358">
        <v>3500</v>
      </c>
      <c r="F125" s="358">
        <v>3500</v>
      </c>
      <c r="G125" s="359" t="s">
        <v>5</v>
      </c>
      <c r="H125" s="364">
        <f t="shared" si="20"/>
        <v>100</v>
      </c>
      <c r="I125" s="392"/>
      <c r="J125" s="92" t="s">
        <v>673</v>
      </c>
      <c r="K125" s="92" t="s">
        <v>676</v>
      </c>
      <c r="L125" s="401" t="s">
        <v>176</v>
      </c>
      <c r="M125" s="362">
        <v>20</v>
      </c>
      <c r="N125" s="362">
        <v>6</v>
      </c>
      <c r="O125" s="379">
        <f t="shared" si="21"/>
        <v>30</v>
      </c>
      <c r="P125" s="364">
        <f>O125</f>
        <v>30</v>
      </c>
      <c r="Q125" s="92" t="s">
        <v>696</v>
      </c>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row>
    <row r="126" spans="1:165" s="265" customFormat="1" ht="71.25" customHeight="1">
      <c r="A126" s="614"/>
      <c r="B126" s="675"/>
      <c r="C126" s="614"/>
      <c r="D126" s="403" t="s">
        <v>191</v>
      </c>
      <c r="E126" s="410">
        <v>35</v>
      </c>
      <c r="F126" s="410">
        <v>35</v>
      </c>
      <c r="G126" s="359" t="s">
        <v>5</v>
      </c>
      <c r="H126" s="364">
        <f t="shared" si="20"/>
        <v>100</v>
      </c>
      <c r="I126" s="405"/>
      <c r="J126" s="92" t="s">
        <v>673</v>
      </c>
      <c r="K126" s="92" t="s">
        <v>687</v>
      </c>
      <c r="L126" s="401" t="s">
        <v>176</v>
      </c>
      <c r="M126" s="362">
        <v>1</v>
      </c>
      <c r="N126" s="362">
        <v>1</v>
      </c>
      <c r="O126" s="379">
        <f t="shared" si="21"/>
        <v>100</v>
      </c>
      <c r="P126" s="364">
        <f>O126</f>
        <v>100</v>
      </c>
      <c r="Q126" s="409"/>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row>
    <row r="127" spans="1:165" s="44" customFormat="1" ht="48" customHeight="1">
      <c r="A127" s="663" t="s">
        <v>412</v>
      </c>
      <c r="B127" s="664"/>
      <c r="C127" s="664"/>
      <c r="D127" s="664"/>
      <c r="E127" s="664"/>
      <c r="F127" s="664"/>
      <c r="G127" s="664"/>
      <c r="H127" s="664"/>
      <c r="I127" s="664"/>
      <c r="J127" s="664"/>
      <c r="K127" s="664"/>
      <c r="L127" s="664"/>
      <c r="M127" s="664"/>
      <c r="N127" s="664"/>
      <c r="O127" s="664"/>
      <c r="P127" s="664"/>
      <c r="Q127" s="665"/>
      <c r="AS127" s="265"/>
      <c r="AT127" s="265"/>
      <c r="AU127" s="265"/>
      <c r="AV127" s="265"/>
      <c r="AW127" s="265"/>
      <c r="AX127" s="265"/>
      <c r="AY127" s="265"/>
      <c r="AZ127" s="265"/>
      <c r="BA127" s="265"/>
      <c r="BB127" s="265"/>
      <c r="BC127" s="265"/>
      <c r="BD127" s="265"/>
      <c r="BE127" s="265"/>
      <c r="BF127" s="265"/>
      <c r="BG127" s="265"/>
      <c r="BH127" s="265"/>
      <c r="BI127" s="265"/>
      <c r="BJ127" s="265"/>
      <c r="BK127" s="265"/>
      <c r="BL127" s="265"/>
      <c r="BM127" s="265"/>
      <c r="BN127" s="265"/>
      <c r="BO127" s="265"/>
      <c r="BP127" s="265"/>
      <c r="BQ127" s="265"/>
      <c r="BR127" s="265"/>
      <c r="BS127" s="265"/>
      <c r="BT127" s="265"/>
      <c r="BU127" s="265"/>
      <c r="BV127" s="265"/>
      <c r="BW127" s="265"/>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row>
    <row r="128" spans="1:165" s="44" customFormat="1" ht="56.25" customHeight="1">
      <c r="A128" s="374" t="s">
        <v>103</v>
      </c>
      <c r="B128" s="606" t="s">
        <v>237</v>
      </c>
      <c r="C128" s="642" t="s">
        <v>413</v>
      </c>
      <c r="D128" s="360" t="s">
        <v>57</v>
      </c>
      <c r="E128" s="356">
        <v>8218.5</v>
      </c>
      <c r="F128" s="354">
        <v>2810.7</v>
      </c>
      <c r="G128" s="376" t="s">
        <v>5</v>
      </c>
      <c r="H128" s="364">
        <f>F128/E128*100</f>
        <v>34.199671472896512</v>
      </c>
      <c r="I128" s="289" t="s">
        <v>697</v>
      </c>
      <c r="J128" s="368" t="s">
        <v>238</v>
      </c>
      <c r="K128" s="368" t="s">
        <v>239</v>
      </c>
      <c r="L128" s="362" t="s">
        <v>240</v>
      </c>
      <c r="M128" s="362">
        <v>12</v>
      </c>
      <c r="N128" s="362">
        <v>12</v>
      </c>
      <c r="O128" s="406">
        <f t="shared" ref="O128:O132" si="22">N128/M128*100</f>
        <v>100</v>
      </c>
      <c r="P128" s="364">
        <f>O128</f>
        <v>100</v>
      </c>
      <c r="Q128" s="417"/>
      <c r="S128" s="47"/>
      <c r="T128" s="47"/>
      <c r="AS128" s="265"/>
      <c r="AT128" s="265"/>
      <c r="AU128" s="265"/>
      <c r="AV128" s="265"/>
      <c r="AW128" s="265"/>
      <c r="AX128" s="265"/>
      <c r="AY128" s="265"/>
      <c r="AZ128" s="265"/>
      <c r="BA128" s="265"/>
      <c r="BB128" s="265"/>
      <c r="BC128" s="265"/>
      <c r="BD128" s="265"/>
      <c r="BE128" s="265"/>
      <c r="BF128" s="265"/>
      <c r="BG128" s="265"/>
      <c r="BH128" s="265"/>
      <c r="BI128" s="265"/>
      <c r="BJ128" s="265"/>
      <c r="BK128" s="265"/>
      <c r="BL128" s="265"/>
      <c r="BM128" s="265"/>
      <c r="BN128" s="265"/>
      <c r="BO128" s="265"/>
      <c r="BP128" s="265"/>
      <c r="BQ128" s="265"/>
      <c r="BR128" s="265"/>
      <c r="BS128" s="265"/>
      <c r="BT128" s="265"/>
      <c r="BU128" s="265"/>
      <c r="BV128" s="265"/>
      <c r="BW128" s="265"/>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row>
    <row r="129" spans="1:165" s="44" customFormat="1" ht="80.25" customHeight="1">
      <c r="A129" s="381"/>
      <c r="B129" s="635"/>
      <c r="C129" s="643"/>
      <c r="D129" s="411" t="s">
        <v>180</v>
      </c>
      <c r="E129" s="418">
        <v>3341.1</v>
      </c>
      <c r="F129" s="418">
        <v>3341.1</v>
      </c>
      <c r="G129" s="359" t="s">
        <v>5</v>
      </c>
      <c r="H129" s="364">
        <f>F129/E129*100</f>
        <v>100</v>
      </c>
      <c r="I129" s="405"/>
      <c r="J129" s="419" t="s">
        <v>414</v>
      </c>
      <c r="K129" s="345" t="s">
        <v>415</v>
      </c>
      <c r="L129" s="362" t="s">
        <v>68</v>
      </c>
      <c r="M129" s="362">
        <v>3</v>
      </c>
      <c r="N129" s="362">
        <v>3</v>
      </c>
      <c r="O129" s="362">
        <f t="shared" si="22"/>
        <v>100</v>
      </c>
      <c r="P129" s="362">
        <f>O129</f>
        <v>100</v>
      </c>
      <c r="Q129" s="417"/>
      <c r="AS129" s="265"/>
      <c r="AT129" s="265"/>
      <c r="AU129" s="265"/>
      <c r="AV129" s="265"/>
      <c r="AW129" s="265"/>
      <c r="AX129" s="265"/>
      <c r="AY129" s="265"/>
      <c r="AZ129" s="265"/>
      <c r="BA129" s="265"/>
      <c r="BB129" s="265"/>
      <c r="BC129" s="265"/>
      <c r="BD129" s="265"/>
      <c r="BE129" s="265"/>
      <c r="BF129" s="265"/>
      <c r="BG129" s="265"/>
      <c r="BH129" s="265"/>
      <c r="BI129" s="265"/>
      <c r="BJ129" s="265"/>
      <c r="BK129" s="265"/>
      <c r="BL129" s="265"/>
      <c r="BM129" s="265"/>
      <c r="BN129" s="265"/>
      <c r="BO129" s="265"/>
      <c r="BP129" s="265"/>
      <c r="BQ129" s="265"/>
      <c r="BR129" s="265"/>
      <c r="BS129" s="265"/>
      <c r="BT129" s="265"/>
      <c r="BU129" s="265"/>
      <c r="BV129" s="265"/>
      <c r="BW129" s="265"/>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row>
    <row r="130" spans="1:165" s="44" customFormat="1" ht="82.5" customHeight="1">
      <c r="A130" s="381"/>
      <c r="B130" s="635"/>
      <c r="C130" s="643"/>
      <c r="D130" s="411" t="s">
        <v>181</v>
      </c>
      <c r="E130" s="418">
        <v>15982.8</v>
      </c>
      <c r="F130" s="418">
        <v>15541.3</v>
      </c>
      <c r="G130" s="359" t="s">
        <v>5</v>
      </c>
      <c r="H130" s="364">
        <f t="shared" ref="H130:H133" si="23">F130/E130*100</f>
        <v>97.237655479640623</v>
      </c>
      <c r="I130" s="92" t="s">
        <v>698</v>
      </c>
      <c r="J130" s="92" t="s">
        <v>699</v>
      </c>
      <c r="K130" s="92" t="s">
        <v>241</v>
      </c>
      <c r="L130" s="362" t="s">
        <v>68</v>
      </c>
      <c r="M130" s="362">
        <v>70</v>
      </c>
      <c r="N130" s="362">
        <v>70</v>
      </c>
      <c r="O130" s="364">
        <f t="shared" si="22"/>
        <v>100</v>
      </c>
      <c r="P130" s="362">
        <f>O130</f>
        <v>100</v>
      </c>
      <c r="Q130" s="420"/>
      <c r="AS130" s="265"/>
      <c r="AT130" s="265"/>
      <c r="AU130" s="265"/>
      <c r="AV130" s="265"/>
      <c r="AW130" s="265"/>
      <c r="AX130" s="265"/>
      <c r="AY130" s="265"/>
      <c r="AZ130" s="265"/>
      <c r="BA130" s="265"/>
      <c r="BB130" s="265"/>
      <c r="BC130" s="265"/>
      <c r="BD130" s="265"/>
      <c r="BE130" s="265"/>
      <c r="BF130" s="265"/>
      <c r="BG130" s="265"/>
      <c r="BH130" s="265"/>
      <c r="BI130" s="265"/>
      <c r="BJ130" s="265"/>
      <c r="BK130" s="265"/>
      <c r="BL130" s="265"/>
      <c r="BM130" s="265"/>
      <c r="BN130" s="265"/>
      <c r="BO130" s="265"/>
      <c r="BP130" s="265"/>
      <c r="BQ130" s="265"/>
      <c r="BR130" s="265"/>
      <c r="BS130" s="265"/>
      <c r="BT130" s="265"/>
      <c r="BU130" s="265"/>
      <c r="BV130" s="265"/>
      <c r="BW130" s="265"/>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row>
    <row r="131" spans="1:165" s="44" customFormat="1" ht="91.5" customHeight="1">
      <c r="A131" s="381"/>
      <c r="B131" s="635"/>
      <c r="C131" s="643"/>
      <c r="D131" s="400" t="s">
        <v>182</v>
      </c>
      <c r="E131" s="421">
        <v>24410.5</v>
      </c>
      <c r="F131" s="421">
        <v>24289.4</v>
      </c>
      <c r="G131" s="359" t="s">
        <v>5</v>
      </c>
      <c r="H131" s="422">
        <f t="shared" si="23"/>
        <v>99.503902009381221</v>
      </c>
      <c r="I131" s="92" t="s">
        <v>700</v>
      </c>
      <c r="J131" s="92" t="s">
        <v>701</v>
      </c>
      <c r="K131" s="92" t="s">
        <v>416</v>
      </c>
      <c r="L131" s="362" t="s">
        <v>68</v>
      </c>
      <c r="M131" s="362">
        <v>714</v>
      </c>
      <c r="N131" s="362">
        <v>714</v>
      </c>
      <c r="O131" s="406">
        <f t="shared" si="22"/>
        <v>100</v>
      </c>
      <c r="P131" s="364">
        <f>O131</f>
        <v>100</v>
      </c>
      <c r="Q131" s="420"/>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5"/>
      <c r="BR131" s="265"/>
      <c r="BS131" s="265"/>
      <c r="BT131" s="265"/>
      <c r="BU131" s="265"/>
      <c r="BV131" s="265"/>
      <c r="BW131" s="265"/>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row>
    <row r="132" spans="1:165" s="44" customFormat="1" ht="78.75" customHeight="1">
      <c r="A132" s="381"/>
      <c r="B132" s="635"/>
      <c r="C132" s="643"/>
      <c r="D132" s="403" t="s">
        <v>183</v>
      </c>
      <c r="E132" s="423">
        <v>11862.6</v>
      </c>
      <c r="F132" s="423">
        <v>11862.6</v>
      </c>
      <c r="G132" s="360" t="s">
        <v>5</v>
      </c>
      <c r="H132" s="361">
        <f t="shared" si="23"/>
        <v>100</v>
      </c>
      <c r="I132" s="416"/>
      <c r="J132" s="92" t="s">
        <v>702</v>
      </c>
      <c r="K132" s="345" t="s">
        <v>407</v>
      </c>
      <c r="L132" s="296" t="s">
        <v>176</v>
      </c>
      <c r="M132" s="296">
        <v>15</v>
      </c>
      <c r="N132" s="296">
        <v>14</v>
      </c>
      <c r="O132" s="406">
        <f t="shared" si="22"/>
        <v>93.333333333333329</v>
      </c>
      <c r="P132" s="364">
        <f>O132</f>
        <v>93.333333333333329</v>
      </c>
      <c r="Q132" s="92" t="s">
        <v>703</v>
      </c>
      <c r="AS132" s="265"/>
      <c r="AT132" s="265"/>
      <c r="AU132" s="265"/>
      <c r="AV132" s="265"/>
      <c r="AW132" s="265"/>
      <c r="AX132" s="265"/>
      <c r="AY132" s="265"/>
      <c r="AZ132" s="265"/>
      <c r="BA132" s="265"/>
      <c r="BB132" s="265"/>
      <c r="BC132" s="265"/>
      <c r="BD132" s="265"/>
      <c r="BE132" s="265"/>
      <c r="BF132" s="265"/>
      <c r="BG132" s="265"/>
      <c r="BH132" s="265"/>
      <c r="BI132" s="265"/>
      <c r="BJ132" s="265"/>
      <c r="BK132" s="265"/>
      <c r="BL132" s="265"/>
      <c r="BM132" s="265"/>
      <c r="BN132" s="265"/>
      <c r="BO132" s="265"/>
      <c r="BP132" s="265"/>
      <c r="BQ132" s="265"/>
      <c r="BR132" s="265"/>
      <c r="BS132" s="265"/>
      <c r="BT132" s="265"/>
      <c r="BU132" s="265"/>
      <c r="BV132" s="265"/>
      <c r="BW132" s="265"/>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row>
    <row r="133" spans="1:165" s="44" customFormat="1" ht="87" customHeight="1">
      <c r="A133" s="381"/>
      <c r="B133" s="635"/>
      <c r="C133" s="643"/>
      <c r="D133" s="609" t="s">
        <v>184</v>
      </c>
      <c r="E133" s="612">
        <v>5000</v>
      </c>
      <c r="F133" s="612">
        <v>3143</v>
      </c>
      <c r="G133" s="615" t="s">
        <v>5</v>
      </c>
      <c r="H133" s="616">
        <f t="shared" si="23"/>
        <v>62.860000000000007</v>
      </c>
      <c r="I133" s="608" t="s">
        <v>704</v>
      </c>
      <c r="J133" s="608" t="s">
        <v>705</v>
      </c>
      <c r="K133" s="92" t="s">
        <v>416</v>
      </c>
      <c r="L133" s="296" t="s">
        <v>68</v>
      </c>
      <c r="M133" s="362">
        <v>77</v>
      </c>
      <c r="N133" s="362">
        <v>77</v>
      </c>
      <c r="O133" s="425">
        <f>N133/M133*100</f>
        <v>100</v>
      </c>
      <c r="P133" s="401">
        <f>SUM(O133:O135)/3</f>
        <v>100</v>
      </c>
      <c r="Q133" s="420"/>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c r="BQ133" s="265"/>
      <c r="BR133" s="265"/>
      <c r="BS133" s="265"/>
      <c r="BT133" s="265"/>
      <c r="BU133" s="265"/>
      <c r="BV133" s="265"/>
      <c r="BW133" s="265"/>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row>
    <row r="134" spans="1:165" s="44" customFormat="1" ht="76.5" customHeight="1">
      <c r="A134" s="381"/>
      <c r="B134" s="635"/>
      <c r="C134" s="643"/>
      <c r="D134" s="610"/>
      <c r="E134" s="613"/>
      <c r="F134" s="613"/>
      <c r="G134" s="610"/>
      <c r="H134" s="613"/>
      <c r="I134" s="608"/>
      <c r="J134" s="608"/>
      <c r="K134" s="92" t="s">
        <v>706</v>
      </c>
      <c r="L134" s="296" t="s">
        <v>68</v>
      </c>
      <c r="M134" s="362">
        <v>1</v>
      </c>
      <c r="N134" s="362">
        <v>1</v>
      </c>
      <c r="O134" s="425">
        <f>N134/M134*100</f>
        <v>100</v>
      </c>
      <c r="P134" s="389"/>
      <c r="Q134" s="420"/>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row>
    <row r="135" spans="1:165" s="44" customFormat="1" ht="96.75" customHeight="1">
      <c r="A135" s="381"/>
      <c r="B135" s="635"/>
      <c r="C135" s="643"/>
      <c r="D135" s="611"/>
      <c r="E135" s="614"/>
      <c r="F135" s="614"/>
      <c r="G135" s="611"/>
      <c r="H135" s="614"/>
      <c r="I135" s="608"/>
      <c r="J135" s="92" t="s">
        <v>707</v>
      </c>
      <c r="K135" s="92" t="s">
        <v>708</v>
      </c>
      <c r="L135" s="296" t="s">
        <v>68</v>
      </c>
      <c r="M135" s="362">
        <v>1</v>
      </c>
      <c r="N135" s="362">
        <v>1</v>
      </c>
      <c r="O135" s="425">
        <f>N135/M135*100</f>
        <v>100</v>
      </c>
      <c r="P135" s="392"/>
      <c r="Q135" s="420"/>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5"/>
      <c r="BQ135" s="265"/>
      <c r="BR135" s="265"/>
      <c r="BS135" s="265"/>
      <c r="BT135" s="265"/>
      <c r="BU135" s="265"/>
      <c r="BV135" s="265"/>
      <c r="BW135" s="265"/>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row>
    <row r="136" spans="1:165" s="44" customFormat="1" ht="76.5" customHeight="1">
      <c r="A136" s="381"/>
      <c r="B136" s="635"/>
      <c r="C136" s="643"/>
      <c r="D136" s="609" t="s">
        <v>97</v>
      </c>
      <c r="E136" s="612">
        <v>11619.7</v>
      </c>
      <c r="F136" s="612">
        <v>11403.7</v>
      </c>
      <c r="G136" s="615" t="s">
        <v>5</v>
      </c>
      <c r="H136" s="616">
        <f t="shared" ref="H136" si="24">F136/E136*100</f>
        <v>98.141087979896213</v>
      </c>
      <c r="I136" s="606" t="s">
        <v>709</v>
      </c>
      <c r="J136" s="606" t="s">
        <v>710</v>
      </c>
      <c r="K136" s="92" t="s">
        <v>711</v>
      </c>
      <c r="L136" s="296" t="s">
        <v>176</v>
      </c>
      <c r="M136" s="426">
        <v>3</v>
      </c>
      <c r="N136" s="426">
        <v>3</v>
      </c>
      <c r="O136" s="406">
        <f t="shared" ref="O136:O140" si="25">N136/M136*100</f>
        <v>100</v>
      </c>
      <c r="P136" s="616">
        <f>SUM(O136:O139)/4</f>
        <v>73.589164785553038</v>
      </c>
      <c r="Q136" s="420"/>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c r="BQ136" s="265"/>
      <c r="BR136" s="265"/>
      <c r="BS136" s="265"/>
      <c r="BT136" s="265"/>
      <c r="BU136" s="265"/>
      <c r="BV136" s="265"/>
      <c r="BW136" s="265"/>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row>
    <row r="137" spans="1:165" s="44" customFormat="1" ht="78.75" customHeight="1">
      <c r="A137" s="381"/>
      <c r="B137" s="635"/>
      <c r="C137" s="643"/>
      <c r="D137" s="620"/>
      <c r="E137" s="659"/>
      <c r="F137" s="659"/>
      <c r="G137" s="625"/>
      <c r="H137" s="626"/>
      <c r="I137" s="635"/>
      <c r="J137" s="635"/>
      <c r="K137" s="92" t="s">
        <v>712</v>
      </c>
      <c r="L137" s="296" t="s">
        <v>80</v>
      </c>
      <c r="M137" s="426">
        <v>886</v>
      </c>
      <c r="N137" s="426">
        <v>836</v>
      </c>
      <c r="O137" s="406">
        <f t="shared" si="25"/>
        <v>94.35665914221218</v>
      </c>
      <c r="P137" s="626"/>
      <c r="Q137" s="92" t="s">
        <v>713</v>
      </c>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5"/>
      <c r="BQ137" s="265"/>
      <c r="BR137" s="265"/>
      <c r="BS137" s="265"/>
      <c r="BT137" s="265"/>
      <c r="BU137" s="265"/>
      <c r="BV137" s="265"/>
      <c r="BW137" s="265"/>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row>
    <row r="138" spans="1:165" s="44" customFormat="1" ht="54.75" customHeight="1">
      <c r="A138" s="381"/>
      <c r="B138" s="635"/>
      <c r="C138" s="643"/>
      <c r="D138" s="620"/>
      <c r="E138" s="659"/>
      <c r="F138" s="659"/>
      <c r="G138" s="625"/>
      <c r="H138" s="626"/>
      <c r="I138" s="635"/>
      <c r="J138" s="635"/>
      <c r="K138" s="92" t="s">
        <v>714</v>
      </c>
      <c r="L138" s="296" t="s">
        <v>176</v>
      </c>
      <c r="M138" s="426">
        <v>1</v>
      </c>
      <c r="N138" s="426">
        <v>1</v>
      </c>
      <c r="O138" s="406">
        <f t="shared" si="25"/>
        <v>100</v>
      </c>
      <c r="P138" s="626"/>
      <c r="Q138" s="92"/>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5"/>
      <c r="BQ138" s="265"/>
      <c r="BR138" s="265"/>
      <c r="BS138" s="265"/>
      <c r="BT138" s="265"/>
      <c r="BU138" s="265"/>
      <c r="BV138" s="265"/>
      <c r="BW138" s="265"/>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row>
    <row r="139" spans="1:165" s="44" customFormat="1" ht="49.5" customHeight="1">
      <c r="A139" s="381"/>
      <c r="B139" s="635"/>
      <c r="C139" s="643"/>
      <c r="D139" s="621"/>
      <c r="E139" s="660"/>
      <c r="F139" s="660"/>
      <c r="G139" s="618"/>
      <c r="H139" s="619"/>
      <c r="I139" s="607"/>
      <c r="J139" s="607"/>
      <c r="K139" s="92" t="s">
        <v>715</v>
      </c>
      <c r="L139" s="296" t="s">
        <v>80</v>
      </c>
      <c r="M139" s="426">
        <v>225</v>
      </c>
      <c r="N139" s="426">
        <v>0</v>
      </c>
      <c r="O139" s="406">
        <f t="shared" si="25"/>
        <v>0</v>
      </c>
      <c r="P139" s="619"/>
      <c r="Q139" s="92" t="s">
        <v>716</v>
      </c>
      <c r="AS139" s="265"/>
      <c r="AT139" s="265"/>
      <c r="AU139" s="265"/>
      <c r="AV139" s="265"/>
      <c r="AW139" s="265"/>
      <c r="AX139" s="265"/>
      <c r="AY139" s="265"/>
      <c r="AZ139" s="265"/>
      <c r="BA139" s="265"/>
      <c r="BB139" s="265"/>
      <c r="BC139" s="265"/>
      <c r="BD139" s="265"/>
      <c r="BE139" s="265"/>
      <c r="BF139" s="265"/>
      <c r="BG139" s="265"/>
      <c r="BH139" s="265"/>
      <c r="BI139" s="265"/>
      <c r="BJ139" s="265"/>
      <c r="BK139" s="265"/>
      <c r="BL139" s="265"/>
      <c r="BM139" s="265"/>
      <c r="BN139" s="265"/>
      <c r="BO139" s="265"/>
      <c r="BP139" s="265"/>
      <c r="BQ139" s="265"/>
      <c r="BR139" s="265"/>
      <c r="BS139" s="265"/>
      <c r="BT139" s="265"/>
      <c r="BU139" s="265"/>
      <c r="BV139" s="265"/>
      <c r="BW139" s="265"/>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row>
    <row r="140" spans="1:165" s="44" customFormat="1" ht="93.75" customHeight="1">
      <c r="A140" s="381"/>
      <c r="B140" s="635"/>
      <c r="C140" s="643"/>
      <c r="D140" s="404" t="s">
        <v>185</v>
      </c>
      <c r="E140" s="427">
        <v>1455.7</v>
      </c>
      <c r="F140" s="427">
        <v>1455.7</v>
      </c>
      <c r="G140" s="376" t="s">
        <v>5</v>
      </c>
      <c r="H140" s="364">
        <f t="shared" ref="H140:H143" si="26">F140/E140*100</f>
        <v>100</v>
      </c>
      <c r="I140" s="405"/>
      <c r="J140" s="345" t="s">
        <v>414</v>
      </c>
      <c r="K140" s="92" t="s">
        <v>717</v>
      </c>
      <c r="L140" s="362" t="s">
        <v>68</v>
      </c>
      <c r="M140" s="426">
        <v>5</v>
      </c>
      <c r="N140" s="426">
        <v>5</v>
      </c>
      <c r="O140" s="425">
        <f t="shared" si="25"/>
        <v>100</v>
      </c>
      <c r="P140" s="362">
        <f>O140</f>
        <v>100</v>
      </c>
      <c r="Q140" s="420"/>
      <c r="AS140" s="265"/>
      <c r="AT140" s="265"/>
      <c r="AU140" s="265"/>
      <c r="AV140" s="265"/>
      <c r="AW140" s="265"/>
      <c r="AX140" s="265"/>
      <c r="AY140" s="265"/>
      <c r="AZ140" s="265"/>
      <c r="BA140" s="265"/>
      <c r="BB140" s="265"/>
      <c r="BC140" s="265"/>
      <c r="BD140" s="265"/>
      <c r="BE140" s="265"/>
      <c r="BF140" s="265"/>
      <c r="BG140" s="265"/>
      <c r="BH140" s="265"/>
      <c r="BI140" s="265"/>
      <c r="BJ140" s="265"/>
      <c r="BK140" s="265"/>
      <c r="BL140" s="265"/>
      <c r="BM140" s="265"/>
      <c r="BN140" s="265"/>
      <c r="BO140" s="265"/>
      <c r="BP140" s="265"/>
      <c r="BQ140" s="265"/>
      <c r="BR140" s="265"/>
      <c r="BS140" s="265"/>
      <c r="BT140" s="265"/>
      <c r="BU140" s="265"/>
      <c r="BV140" s="265"/>
      <c r="BW140" s="265"/>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row>
    <row r="141" spans="1:165" s="44" customFormat="1" ht="216" customHeight="1">
      <c r="A141" s="381"/>
      <c r="B141" s="635"/>
      <c r="C141" s="643"/>
      <c r="D141" s="404" t="s">
        <v>98</v>
      </c>
      <c r="E141" s="428">
        <v>32626.6</v>
      </c>
      <c r="F141" s="428">
        <v>26920.400000000001</v>
      </c>
      <c r="G141" s="376" t="s">
        <v>5</v>
      </c>
      <c r="H141" s="364">
        <f t="shared" si="26"/>
        <v>82.510589518981448</v>
      </c>
      <c r="I141" s="345" t="s">
        <v>718</v>
      </c>
      <c r="J141" s="345" t="s">
        <v>414</v>
      </c>
      <c r="K141" s="345" t="s">
        <v>719</v>
      </c>
      <c r="L141" s="362" t="s">
        <v>176</v>
      </c>
      <c r="M141" s="362">
        <v>2</v>
      </c>
      <c r="N141" s="362">
        <v>3</v>
      </c>
      <c r="O141" s="364">
        <f>IF((N141/M141*100)&gt;1,100)</f>
        <v>100</v>
      </c>
      <c r="P141" s="364">
        <f>O141</f>
        <v>100</v>
      </c>
      <c r="Q141" s="92" t="s">
        <v>720</v>
      </c>
      <c r="AS141" s="265"/>
      <c r="AT141" s="265"/>
      <c r="AU141" s="265"/>
      <c r="AV141" s="265"/>
      <c r="AW141" s="265"/>
      <c r="AX141" s="265"/>
      <c r="AY141" s="265"/>
      <c r="AZ141" s="265"/>
      <c r="BA141" s="265"/>
      <c r="BB141" s="265"/>
      <c r="BC141" s="265"/>
      <c r="BD141" s="265"/>
      <c r="BE141" s="265"/>
      <c r="BF141" s="265"/>
      <c r="BG141" s="265"/>
      <c r="BH141" s="265"/>
      <c r="BI141" s="265"/>
      <c r="BJ141" s="265"/>
      <c r="BK141" s="265"/>
      <c r="BL141" s="265"/>
      <c r="BM141" s="265"/>
      <c r="BN141" s="265"/>
      <c r="BO141" s="265"/>
      <c r="BP141" s="265"/>
      <c r="BQ141" s="265"/>
      <c r="BR141" s="265"/>
      <c r="BS141" s="265"/>
      <c r="BT141" s="265"/>
      <c r="BU141" s="265"/>
      <c r="BV141" s="265"/>
      <c r="BW141" s="265"/>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row>
    <row r="142" spans="1:165" s="44" customFormat="1" ht="124.8">
      <c r="A142" s="381"/>
      <c r="B142" s="635"/>
      <c r="C142" s="643"/>
      <c r="D142" s="403" t="s">
        <v>186</v>
      </c>
      <c r="E142" s="429">
        <v>15385.7</v>
      </c>
      <c r="F142" s="423">
        <v>15385.7</v>
      </c>
      <c r="G142" s="376" t="s">
        <v>5</v>
      </c>
      <c r="H142" s="361">
        <f t="shared" si="26"/>
        <v>100</v>
      </c>
      <c r="I142" s="377"/>
      <c r="J142" s="345" t="s">
        <v>414</v>
      </c>
      <c r="K142" s="345" t="s">
        <v>721</v>
      </c>
      <c r="L142" s="430" t="s">
        <v>417</v>
      </c>
      <c r="M142" s="431">
        <v>1069</v>
      </c>
      <c r="N142" s="431">
        <v>857</v>
      </c>
      <c r="O142" s="406">
        <f t="shared" ref="O142:O171" si="27">N142/M142*100</f>
        <v>80.168381665107574</v>
      </c>
      <c r="P142" s="364">
        <f>O142</f>
        <v>80.168381665107574</v>
      </c>
      <c r="Q142" s="92" t="s">
        <v>722</v>
      </c>
      <c r="AS142" s="265"/>
      <c r="AT142" s="265"/>
      <c r="AU142" s="265"/>
      <c r="AV142" s="265"/>
      <c r="AW142" s="265"/>
      <c r="AX142" s="265"/>
      <c r="AY142" s="265"/>
      <c r="AZ142" s="265"/>
      <c r="BA142" s="265"/>
      <c r="BB142" s="265"/>
      <c r="BC142" s="265"/>
      <c r="BD142" s="265"/>
      <c r="BE142" s="265"/>
      <c r="BF142" s="265"/>
      <c r="BG142" s="265"/>
      <c r="BH142" s="265"/>
      <c r="BI142" s="265"/>
      <c r="BJ142" s="265"/>
      <c r="BK142" s="265"/>
      <c r="BL142" s="265"/>
      <c r="BM142" s="265"/>
      <c r="BN142" s="265"/>
      <c r="BO142" s="265"/>
      <c r="BP142" s="265"/>
      <c r="BQ142" s="265"/>
      <c r="BR142" s="265"/>
      <c r="BS142" s="265"/>
      <c r="BT142" s="265"/>
      <c r="BU142" s="265"/>
      <c r="BV142" s="265"/>
      <c r="BW142" s="265"/>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row>
    <row r="143" spans="1:165" s="44" customFormat="1" ht="31.2">
      <c r="A143" s="381"/>
      <c r="B143" s="635"/>
      <c r="C143" s="643"/>
      <c r="D143" s="609" t="s">
        <v>99</v>
      </c>
      <c r="E143" s="612">
        <v>21217.8</v>
      </c>
      <c r="F143" s="612">
        <v>21215.200000000001</v>
      </c>
      <c r="G143" s="615" t="s">
        <v>5</v>
      </c>
      <c r="H143" s="616">
        <f t="shared" si="26"/>
        <v>99.987746137676865</v>
      </c>
      <c r="I143" s="639"/>
      <c r="J143" s="606" t="s">
        <v>414</v>
      </c>
      <c r="K143" s="345" t="s">
        <v>723</v>
      </c>
      <c r="L143" s="362" t="s">
        <v>80</v>
      </c>
      <c r="M143" s="362">
        <v>1012</v>
      </c>
      <c r="N143" s="362">
        <v>1012</v>
      </c>
      <c r="O143" s="406">
        <f t="shared" si="27"/>
        <v>100</v>
      </c>
      <c r="P143" s="433">
        <f>SUM(O143:O151)/9</f>
        <v>100</v>
      </c>
      <c r="Q143" s="420"/>
      <c r="AS143" s="265"/>
      <c r="AT143" s="265"/>
      <c r="AU143" s="265"/>
      <c r="AV143" s="265"/>
      <c r="AW143" s="265"/>
      <c r="AX143" s="265"/>
      <c r="AY143" s="265"/>
      <c r="AZ143" s="265"/>
      <c r="BA143" s="265"/>
      <c r="BB143" s="265"/>
      <c r="BC143" s="265"/>
      <c r="BD143" s="265"/>
      <c r="BE143" s="265"/>
      <c r="BF143" s="265"/>
      <c r="BG143" s="265"/>
      <c r="BH143" s="265"/>
      <c r="BI143" s="265"/>
      <c r="BJ143" s="265"/>
      <c r="BK143" s="265"/>
      <c r="BL143" s="265"/>
      <c r="BM143" s="265"/>
      <c r="BN143" s="265"/>
      <c r="BO143" s="265"/>
      <c r="BP143" s="265"/>
      <c r="BQ143" s="265"/>
      <c r="BR143" s="265"/>
      <c r="BS143" s="265"/>
      <c r="BT143" s="265"/>
      <c r="BU143" s="265"/>
      <c r="BV143" s="265"/>
      <c r="BW143" s="265"/>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row>
    <row r="144" spans="1:165" s="44" customFormat="1" ht="111" customHeight="1">
      <c r="A144" s="381"/>
      <c r="B144" s="635"/>
      <c r="C144" s="643"/>
      <c r="D144" s="636"/>
      <c r="E144" s="637"/>
      <c r="F144" s="637"/>
      <c r="G144" s="636"/>
      <c r="H144" s="637"/>
      <c r="I144" s="640"/>
      <c r="J144" s="635"/>
      <c r="K144" s="345" t="s">
        <v>724</v>
      </c>
      <c r="L144" s="362" t="s">
        <v>242</v>
      </c>
      <c r="M144" s="362">
        <v>74.2</v>
      </c>
      <c r="N144" s="362">
        <v>74.2</v>
      </c>
      <c r="O144" s="406">
        <f t="shared" si="27"/>
        <v>100</v>
      </c>
      <c r="P144" s="389"/>
      <c r="Q144" s="420"/>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5"/>
      <c r="BQ144" s="265"/>
      <c r="BR144" s="265"/>
      <c r="BS144" s="265"/>
      <c r="BT144" s="265"/>
      <c r="BU144" s="265"/>
      <c r="BV144" s="265"/>
      <c r="BW144" s="265"/>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row>
    <row r="145" spans="1:165" s="44" customFormat="1" ht="72" customHeight="1">
      <c r="A145" s="381"/>
      <c r="B145" s="635"/>
      <c r="C145" s="643"/>
      <c r="D145" s="636"/>
      <c r="E145" s="637"/>
      <c r="F145" s="637"/>
      <c r="G145" s="636"/>
      <c r="H145" s="637"/>
      <c r="I145" s="640"/>
      <c r="J145" s="635"/>
      <c r="K145" s="396" t="s">
        <v>725</v>
      </c>
      <c r="L145" s="401" t="s">
        <v>176</v>
      </c>
      <c r="M145" s="437">
        <v>3</v>
      </c>
      <c r="N145" s="437">
        <v>3</v>
      </c>
      <c r="O145" s="361">
        <f t="shared" si="27"/>
        <v>100</v>
      </c>
      <c r="P145" s="389"/>
      <c r="Q145" s="420"/>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5"/>
      <c r="BQ145" s="265"/>
      <c r="BR145" s="265"/>
      <c r="BS145" s="265"/>
      <c r="BT145" s="265"/>
      <c r="BU145" s="265"/>
      <c r="BV145" s="265"/>
      <c r="BW145" s="265"/>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row>
    <row r="146" spans="1:165" s="44" customFormat="1" ht="60.75" customHeight="1">
      <c r="A146" s="381"/>
      <c r="B146" s="635"/>
      <c r="C146" s="643"/>
      <c r="D146" s="636"/>
      <c r="E146" s="637"/>
      <c r="F146" s="637"/>
      <c r="G146" s="636"/>
      <c r="H146" s="637"/>
      <c r="I146" s="640"/>
      <c r="J146" s="635"/>
      <c r="K146" s="345" t="s">
        <v>726</v>
      </c>
      <c r="L146" s="362" t="s">
        <v>417</v>
      </c>
      <c r="M146" s="362">
        <v>958</v>
      </c>
      <c r="N146" s="362">
        <v>958</v>
      </c>
      <c r="O146" s="406">
        <f t="shared" si="27"/>
        <v>100</v>
      </c>
      <c r="P146" s="389"/>
      <c r="Q146" s="420"/>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5"/>
      <c r="BQ146" s="265"/>
      <c r="BR146" s="265"/>
      <c r="BS146" s="265"/>
      <c r="BT146" s="265"/>
      <c r="BU146" s="265"/>
      <c r="BV146" s="265"/>
      <c r="BW146" s="265"/>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row>
    <row r="147" spans="1:165" s="44" customFormat="1" ht="61.5" customHeight="1">
      <c r="A147" s="381"/>
      <c r="B147" s="635"/>
      <c r="C147" s="643"/>
      <c r="D147" s="636"/>
      <c r="E147" s="637"/>
      <c r="F147" s="637"/>
      <c r="G147" s="636"/>
      <c r="H147" s="637"/>
      <c r="I147" s="640"/>
      <c r="J147" s="635"/>
      <c r="K147" s="345" t="s">
        <v>727</v>
      </c>
      <c r="L147" s="438" t="s">
        <v>176</v>
      </c>
      <c r="M147" s="438">
        <v>9</v>
      </c>
      <c r="N147" s="438">
        <v>9</v>
      </c>
      <c r="O147" s="406">
        <f t="shared" si="27"/>
        <v>100</v>
      </c>
      <c r="P147" s="389"/>
      <c r="Q147" s="420"/>
      <c r="AS147" s="265"/>
      <c r="AT147" s="265"/>
      <c r="AU147" s="265"/>
      <c r="AV147" s="265"/>
      <c r="AW147" s="265"/>
      <c r="AX147" s="265"/>
      <c r="AY147" s="265"/>
      <c r="AZ147" s="265"/>
      <c r="BA147" s="265"/>
      <c r="BB147" s="265"/>
      <c r="BC147" s="265"/>
      <c r="BD147" s="265"/>
      <c r="BE147" s="265"/>
      <c r="BF147" s="265"/>
      <c r="BG147" s="265"/>
      <c r="BH147" s="265"/>
      <c r="BI147" s="265"/>
      <c r="BJ147" s="265"/>
      <c r="BK147" s="265"/>
      <c r="BL147" s="265"/>
      <c r="BM147" s="265"/>
      <c r="BN147" s="265"/>
      <c r="BO147" s="265"/>
      <c r="BP147" s="265"/>
      <c r="BQ147" s="265"/>
      <c r="BR147" s="265"/>
      <c r="BS147" s="265"/>
      <c r="BT147" s="265"/>
      <c r="BU147" s="265"/>
      <c r="BV147" s="265"/>
      <c r="BW147" s="265"/>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row>
    <row r="148" spans="1:165" s="44" customFormat="1" ht="44.25" customHeight="1">
      <c r="A148" s="381"/>
      <c r="B148" s="635"/>
      <c r="C148" s="643"/>
      <c r="D148" s="636"/>
      <c r="E148" s="637"/>
      <c r="F148" s="637"/>
      <c r="G148" s="636"/>
      <c r="H148" s="637"/>
      <c r="I148" s="640"/>
      <c r="J148" s="635"/>
      <c r="K148" s="345" t="s">
        <v>728</v>
      </c>
      <c r="L148" s="438" t="s">
        <v>68</v>
      </c>
      <c r="M148" s="438">
        <v>1</v>
      </c>
      <c r="N148" s="438">
        <v>1</v>
      </c>
      <c r="O148" s="406">
        <f t="shared" si="27"/>
        <v>100</v>
      </c>
      <c r="P148" s="389"/>
      <c r="Q148" s="420"/>
      <c r="AS148" s="265"/>
      <c r="AT148" s="265"/>
      <c r="AU148" s="265"/>
      <c r="AV148" s="265"/>
      <c r="AW148" s="265"/>
      <c r="AX148" s="265"/>
      <c r="AY148" s="265"/>
      <c r="AZ148" s="265"/>
      <c r="BA148" s="265"/>
      <c r="BB148" s="265"/>
      <c r="BC148" s="265"/>
      <c r="BD148" s="265"/>
      <c r="BE148" s="265"/>
      <c r="BF148" s="265"/>
      <c r="BG148" s="265"/>
      <c r="BH148" s="265"/>
      <c r="BI148" s="265"/>
      <c r="BJ148" s="265"/>
      <c r="BK148" s="265"/>
      <c r="BL148" s="265"/>
      <c r="BM148" s="265"/>
      <c r="BN148" s="265"/>
      <c r="BO148" s="265"/>
      <c r="BP148" s="265"/>
      <c r="BQ148" s="265"/>
      <c r="BR148" s="265"/>
      <c r="BS148" s="265"/>
      <c r="BT148" s="265"/>
      <c r="BU148" s="265"/>
      <c r="BV148" s="265"/>
      <c r="BW148" s="265"/>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row>
    <row r="149" spans="1:165" s="44" customFormat="1" ht="77.25" customHeight="1">
      <c r="A149" s="381"/>
      <c r="B149" s="635"/>
      <c r="C149" s="643"/>
      <c r="D149" s="636"/>
      <c r="E149" s="637"/>
      <c r="F149" s="637"/>
      <c r="G149" s="636"/>
      <c r="H149" s="637"/>
      <c r="I149" s="640"/>
      <c r="J149" s="635"/>
      <c r="K149" s="345" t="s">
        <v>729</v>
      </c>
      <c r="L149" s="438" t="s">
        <v>80</v>
      </c>
      <c r="M149" s="438">
        <v>1847</v>
      </c>
      <c r="N149" s="438">
        <v>1847</v>
      </c>
      <c r="O149" s="406">
        <f t="shared" si="27"/>
        <v>100</v>
      </c>
      <c r="P149" s="389"/>
      <c r="Q149" s="420"/>
      <c r="AS149" s="265"/>
      <c r="AT149" s="265"/>
      <c r="AU149" s="265"/>
      <c r="AV149" s="265"/>
      <c r="AW149" s="265"/>
      <c r="AX149" s="265"/>
      <c r="AY149" s="265"/>
      <c r="AZ149" s="265"/>
      <c r="BA149" s="265"/>
      <c r="BB149" s="265"/>
      <c r="BC149" s="265"/>
      <c r="BD149" s="265"/>
      <c r="BE149" s="265"/>
      <c r="BF149" s="265"/>
      <c r="BG149" s="265"/>
      <c r="BH149" s="265"/>
      <c r="BI149" s="265"/>
      <c r="BJ149" s="265"/>
      <c r="BK149" s="265"/>
      <c r="BL149" s="265"/>
      <c r="BM149" s="265"/>
      <c r="BN149" s="265"/>
      <c r="BO149" s="265"/>
      <c r="BP149" s="265"/>
      <c r="BQ149" s="265"/>
      <c r="BR149" s="265"/>
      <c r="BS149" s="265"/>
      <c r="BT149" s="265"/>
      <c r="BU149" s="265"/>
      <c r="BV149" s="265"/>
      <c r="BW149" s="265"/>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row>
    <row r="150" spans="1:165" s="44" customFormat="1" ht="43.5" customHeight="1">
      <c r="A150" s="381"/>
      <c r="B150" s="635"/>
      <c r="C150" s="643"/>
      <c r="D150" s="636"/>
      <c r="E150" s="637"/>
      <c r="F150" s="637"/>
      <c r="G150" s="636"/>
      <c r="H150" s="637"/>
      <c r="I150" s="640"/>
      <c r="J150" s="635"/>
      <c r="K150" s="345" t="s">
        <v>730</v>
      </c>
      <c r="L150" s="438" t="s">
        <v>68</v>
      </c>
      <c r="M150" s="438">
        <v>57</v>
      </c>
      <c r="N150" s="438">
        <v>57</v>
      </c>
      <c r="O150" s="406">
        <f t="shared" si="27"/>
        <v>100</v>
      </c>
      <c r="P150" s="389"/>
      <c r="Q150" s="420"/>
      <c r="AS150" s="265"/>
      <c r="AT150" s="265"/>
      <c r="AU150" s="265"/>
      <c r="AV150" s="265"/>
      <c r="AW150" s="265"/>
      <c r="AX150" s="265"/>
      <c r="AY150" s="265"/>
      <c r="AZ150" s="265"/>
      <c r="BA150" s="265"/>
      <c r="BB150" s="265"/>
      <c r="BC150" s="265"/>
      <c r="BD150" s="265"/>
      <c r="BE150" s="265"/>
      <c r="BF150" s="265"/>
      <c r="BG150" s="265"/>
      <c r="BH150" s="265"/>
      <c r="BI150" s="265"/>
      <c r="BJ150" s="265"/>
      <c r="BK150" s="265"/>
      <c r="BL150" s="265"/>
      <c r="BM150" s="265"/>
      <c r="BN150" s="265"/>
      <c r="BO150" s="265"/>
      <c r="BP150" s="265"/>
      <c r="BQ150" s="265"/>
      <c r="BR150" s="265"/>
      <c r="BS150" s="265"/>
      <c r="BT150" s="265"/>
      <c r="BU150" s="265"/>
      <c r="BV150" s="265"/>
      <c r="BW150" s="265"/>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row>
    <row r="151" spans="1:165" s="44" customFormat="1" ht="47.25" customHeight="1">
      <c r="A151" s="381"/>
      <c r="B151" s="635"/>
      <c r="C151" s="643"/>
      <c r="D151" s="617"/>
      <c r="E151" s="638"/>
      <c r="F151" s="638"/>
      <c r="G151" s="617"/>
      <c r="H151" s="638"/>
      <c r="I151" s="641"/>
      <c r="J151" s="607"/>
      <c r="K151" s="259" t="s">
        <v>731</v>
      </c>
      <c r="L151" s="438" t="s">
        <v>68</v>
      </c>
      <c r="M151" s="438">
        <v>4</v>
      </c>
      <c r="N151" s="438">
        <v>4</v>
      </c>
      <c r="O151" s="406">
        <f t="shared" si="27"/>
        <v>100</v>
      </c>
      <c r="P151" s="389"/>
      <c r="Q151" s="420"/>
      <c r="AS151" s="265"/>
      <c r="AT151" s="265"/>
      <c r="AU151" s="265"/>
      <c r="AV151" s="265"/>
      <c r="AW151" s="265"/>
      <c r="AX151" s="265"/>
      <c r="AY151" s="265"/>
      <c r="AZ151" s="265"/>
      <c r="BA151" s="265"/>
      <c r="BB151" s="265"/>
      <c r="BC151" s="265"/>
      <c r="BD151" s="265"/>
      <c r="BE151" s="265"/>
      <c r="BF151" s="265"/>
      <c r="BG151" s="265"/>
      <c r="BH151" s="265"/>
      <c r="BI151" s="265"/>
      <c r="BJ151" s="265"/>
      <c r="BK151" s="265"/>
      <c r="BL151" s="265"/>
      <c r="BM151" s="265"/>
      <c r="BN151" s="265"/>
      <c r="BO151" s="265"/>
      <c r="BP151" s="265"/>
      <c r="BQ151" s="265"/>
      <c r="BR151" s="265"/>
      <c r="BS151" s="265"/>
      <c r="BT151" s="265"/>
      <c r="BU151" s="265"/>
      <c r="BV151" s="265"/>
      <c r="BW151" s="265"/>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row>
    <row r="152" spans="1:165" s="44" customFormat="1" ht="66" customHeight="1">
      <c r="A152" s="381"/>
      <c r="B152" s="635"/>
      <c r="C152" s="643"/>
      <c r="D152" s="404" t="s">
        <v>187</v>
      </c>
      <c r="E152" s="428">
        <v>4950</v>
      </c>
      <c r="F152" s="428">
        <v>4950</v>
      </c>
      <c r="G152" s="359" t="s">
        <v>5</v>
      </c>
      <c r="H152" s="422">
        <f t="shared" ref="H152:H153" si="28">F152/E152*100</f>
        <v>100</v>
      </c>
      <c r="I152" s="380"/>
      <c r="J152" s="345" t="s">
        <v>414</v>
      </c>
      <c r="K152" s="345" t="s">
        <v>732</v>
      </c>
      <c r="L152" s="411" t="s">
        <v>176</v>
      </c>
      <c r="M152" s="362">
        <v>10</v>
      </c>
      <c r="N152" s="362">
        <v>10</v>
      </c>
      <c r="O152" s="406">
        <f t="shared" si="27"/>
        <v>100</v>
      </c>
      <c r="P152" s="361">
        <f>O152</f>
        <v>100</v>
      </c>
      <c r="Q152" s="420"/>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row>
    <row r="153" spans="1:165" s="44" customFormat="1" ht="61.5" customHeight="1">
      <c r="A153" s="381"/>
      <c r="B153" s="635"/>
      <c r="C153" s="643"/>
      <c r="D153" s="609" t="s">
        <v>188</v>
      </c>
      <c r="E153" s="612">
        <v>5000</v>
      </c>
      <c r="F153" s="612">
        <v>5000</v>
      </c>
      <c r="G153" s="615" t="s">
        <v>5</v>
      </c>
      <c r="H153" s="616">
        <f t="shared" si="28"/>
        <v>100</v>
      </c>
      <c r="I153" s="639"/>
      <c r="J153" s="657" t="s">
        <v>414</v>
      </c>
      <c r="K153" s="345" t="s">
        <v>733</v>
      </c>
      <c r="L153" s="439" t="s">
        <v>120</v>
      </c>
      <c r="M153" s="438">
        <v>6</v>
      </c>
      <c r="N153" s="438">
        <v>5</v>
      </c>
      <c r="O153" s="406">
        <f t="shared" si="27"/>
        <v>83.333333333333343</v>
      </c>
      <c r="P153" s="361">
        <f>SUM(O153:O154)/2</f>
        <v>91.666666666666671</v>
      </c>
      <c r="Q153" s="440" t="s">
        <v>734</v>
      </c>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row>
    <row r="154" spans="1:165" s="44" customFormat="1" ht="57" customHeight="1">
      <c r="A154" s="381"/>
      <c r="B154" s="635"/>
      <c r="C154" s="643"/>
      <c r="D154" s="617"/>
      <c r="E154" s="638"/>
      <c r="F154" s="638"/>
      <c r="G154" s="617"/>
      <c r="H154" s="638"/>
      <c r="I154" s="641"/>
      <c r="J154" s="658"/>
      <c r="K154" s="345" t="s">
        <v>735</v>
      </c>
      <c r="L154" s="439" t="s">
        <v>176</v>
      </c>
      <c r="M154" s="438">
        <v>125</v>
      </c>
      <c r="N154" s="438">
        <v>125</v>
      </c>
      <c r="O154" s="406">
        <f t="shared" si="27"/>
        <v>100</v>
      </c>
      <c r="P154" s="389"/>
      <c r="Q154" s="420"/>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row>
    <row r="155" spans="1:165" s="44" customFormat="1" ht="62.4">
      <c r="A155" s="381"/>
      <c r="B155" s="635"/>
      <c r="C155" s="643"/>
      <c r="D155" s="403" t="s">
        <v>189</v>
      </c>
      <c r="E155" s="429">
        <v>69875</v>
      </c>
      <c r="F155" s="423">
        <v>69872.600000000006</v>
      </c>
      <c r="G155" s="376" t="s">
        <v>5</v>
      </c>
      <c r="H155" s="361">
        <f t="shared" ref="H155" si="29">F155/E155*100</f>
        <v>99.996565295169958</v>
      </c>
      <c r="I155" s="377"/>
      <c r="J155" s="647" t="s">
        <v>414</v>
      </c>
      <c r="K155" s="92" t="s">
        <v>736</v>
      </c>
      <c r="L155" s="438" t="s">
        <v>417</v>
      </c>
      <c r="M155" s="441" t="s">
        <v>737</v>
      </c>
      <c r="N155" s="441" t="s">
        <v>737</v>
      </c>
      <c r="O155" s="406">
        <f t="shared" si="27"/>
        <v>100</v>
      </c>
      <c r="P155" s="634">
        <f>SUM(O155:O156)/2</f>
        <v>100</v>
      </c>
      <c r="Q155" s="420"/>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row>
    <row r="156" spans="1:165" s="44" customFormat="1" ht="71.25" customHeight="1">
      <c r="A156" s="381"/>
      <c r="B156" s="635"/>
      <c r="C156" s="643"/>
      <c r="D156" s="442"/>
      <c r="E156" s="436"/>
      <c r="F156" s="435"/>
      <c r="G156" s="443"/>
      <c r="H156" s="444"/>
      <c r="I156" s="387"/>
      <c r="J156" s="649"/>
      <c r="K156" s="92" t="s">
        <v>738</v>
      </c>
      <c r="L156" s="362" t="s">
        <v>176</v>
      </c>
      <c r="M156" s="445" t="s">
        <v>739</v>
      </c>
      <c r="N156" s="445" t="s">
        <v>739</v>
      </c>
      <c r="O156" s="406">
        <f t="shared" si="27"/>
        <v>100</v>
      </c>
      <c r="P156" s="633"/>
      <c r="Q156" s="446"/>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row>
    <row r="157" spans="1:165" s="44" customFormat="1" ht="30" customHeight="1">
      <c r="A157" s="381"/>
      <c r="B157" s="635"/>
      <c r="C157" s="643"/>
      <c r="D157" s="609" t="s">
        <v>100</v>
      </c>
      <c r="E157" s="612">
        <v>10036.200000000001</v>
      </c>
      <c r="F157" s="612">
        <v>10036</v>
      </c>
      <c r="G157" s="615" t="s">
        <v>5</v>
      </c>
      <c r="H157" s="616">
        <f t="shared" ref="H157" si="30">F157/E157*100</f>
        <v>99.998007213885728</v>
      </c>
      <c r="I157" s="639"/>
      <c r="J157" s="647" t="s">
        <v>414</v>
      </c>
      <c r="K157" s="259" t="s">
        <v>740</v>
      </c>
      <c r="L157" s="362" t="s">
        <v>176</v>
      </c>
      <c r="M157" s="359">
        <v>2</v>
      </c>
      <c r="N157" s="359">
        <v>2</v>
      </c>
      <c r="O157" s="406">
        <f t="shared" si="27"/>
        <v>100</v>
      </c>
      <c r="P157" s="634">
        <f>SUM(O157:O164)/8</f>
        <v>100</v>
      </c>
      <c r="Q157" s="420"/>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row>
    <row r="158" spans="1:165" s="44" customFormat="1" ht="78" customHeight="1">
      <c r="A158" s="381"/>
      <c r="B158" s="635"/>
      <c r="C158" s="643"/>
      <c r="D158" s="636"/>
      <c r="E158" s="637"/>
      <c r="F158" s="637"/>
      <c r="G158" s="636"/>
      <c r="H158" s="637"/>
      <c r="I158" s="640"/>
      <c r="J158" s="648"/>
      <c r="K158" s="259" t="s">
        <v>741</v>
      </c>
      <c r="L158" s="296" t="s">
        <v>176</v>
      </c>
      <c r="M158" s="296">
        <v>1</v>
      </c>
      <c r="N158" s="296">
        <v>1</v>
      </c>
      <c r="O158" s="406">
        <f t="shared" si="27"/>
        <v>100</v>
      </c>
      <c r="P158" s="632"/>
      <c r="Q158" s="420"/>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row>
    <row r="159" spans="1:165" s="44" customFormat="1" ht="58.5" customHeight="1">
      <c r="A159" s="381"/>
      <c r="B159" s="635"/>
      <c r="C159" s="643"/>
      <c r="D159" s="636"/>
      <c r="E159" s="637"/>
      <c r="F159" s="637"/>
      <c r="G159" s="636"/>
      <c r="H159" s="637"/>
      <c r="I159" s="640"/>
      <c r="J159" s="648"/>
      <c r="K159" s="259" t="s">
        <v>742</v>
      </c>
      <c r="L159" s="296" t="s">
        <v>176</v>
      </c>
      <c r="M159" s="438">
        <v>12</v>
      </c>
      <c r="N159" s="438">
        <v>12</v>
      </c>
      <c r="O159" s="406">
        <f t="shared" si="27"/>
        <v>100</v>
      </c>
      <c r="P159" s="632"/>
      <c r="Q159" s="420"/>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row>
    <row r="160" spans="1:165" s="44" customFormat="1" ht="48" customHeight="1">
      <c r="A160" s="381"/>
      <c r="B160" s="635"/>
      <c r="C160" s="643"/>
      <c r="D160" s="636"/>
      <c r="E160" s="637"/>
      <c r="F160" s="637"/>
      <c r="G160" s="636"/>
      <c r="H160" s="637"/>
      <c r="I160" s="640"/>
      <c r="J160" s="648"/>
      <c r="K160" s="259" t="s">
        <v>743</v>
      </c>
      <c r="L160" s="296" t="s">
        <v>176</v>
      </c>
      <c r="M160" s="430">
        <v>148</v>
      </c>
      <c r="N160" s="430">
        <v>148</v>
      </c>
      <c r="O160" s="406">
        <f t="shared" si="27"/>
        <v>100</v>
      </c>
      <c r="P160" s="632"/>
      <c r="Q160" s="420"/>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row>
    <row r="161" spans="1:165" s="44" customFormat="1" ht="49.5" customHeight="1">
      <c r="A161" s="381"/>
      <c r="B161" s="635"/>
      <c r="C161" s="643"/>
      <c r="D161" s="636"/>
      <c r="E161" s="637"/>
      <c r="F161" s="637"/>
      <c r="G161" s="636"/>
      <c r="H161" s="637"/>
      <c r="I161" s="640"/>
      <c r="J161" s="648"/>
      <c r="K161" s="259" t="s">
        <v>744</v>
      </c>
      <c r="L161" s="438" t="s">
        <v>243</v>
      </c>
      <c r="M161" s="438">
        <v>50.4</v>
      </c>
      <c r="N161" s="438">
        <v>50.4</v>
      </c>
      <c r="O161" s="406">
        <f t="shared" si="27"/>
        <v>100</v>
      </c>
      <c r="P161" s="632"/>
      <c r="Q161" s="420"/>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row>
    <row r="162" spans="1:165" s="44" customFormat="1" ht="57" customHeight="1">
      <c r="A162" s="381"/>
      <c r="B162" s="635"/>
      <c r="C162" s="643"/>
      <c r="D162" s="636"/>
      <c r="E162" s="637"/>
      <c r="F162" s="637"/>
      <c r="G162" s="636"/>
      <c r="H162" s="637"/>
      <c r="I162" s="640"/>
      <c r="J162" s="648"/>
      <c r="K162" s="259" t="s">
        <v>745</v>
      </c>
      <c r="L162" s="438" t="s">
        <v>243</v>
      </c>
      <c r="M162" s="438">
        <v>2964.5</v>
      </c>
      <c r="N162" s="438">
        <v>2964.5</v>
      </c>
      <c r="O162" s="406">
        <f t="shared" si="27"/>
        <v>100</v>
      </c>
      <c r="P162" s="632"/>
      <c r="Q162" s="420"/>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row>
    <row r="163" spans="1:165" s="44" customFormat="1" ht="53.25" customHeight="1">
      <c r="A163" s="381"/>
      <c r="B163" s="635"/>
      <c r="C163" s="643"/>
      <c r="D163" s="636"/>
      <c r="E163" s="637"/>
      <c r="F163" s="637"/>
      <c r="G163" s="636"/>
      <c r="H163" s="637"/>
      <c r="I163" s="640"/>
      <c r="J163" s="648"/>
      <c r="K163" s="259" t="s">
        <v>746</v>
      </c>
      <c r="L163" s="438" t="s">
        <v>243</v>
      </c>
      <c r="M163" s="438">
        <v>403</v>
      </c>
      <c r="N163" s="438">
        <v>403</v>
      </c>
      <c r="O163" s="406">
        <f t="shared" si="27"/>
        <v>100</v>
      </c>
      <c r="P163" s="632"/>
      <c r="Q163" s="420"/>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row>
    <row r="164" spans="1:165" s="44" customFormat="1" ht="81" customHeight="1">
      <c r="A164" s="381"/>
      <c r="B164" s="635"/>
      <c r="C164" s="643"/>
      <c r="D164" s="617"/>
      <c r="E164" s="638"/>
      <c r="F164" s="638"/>
      <c r="G164" s="617"/>
      <c r="H164" s="638"/>
      <c r="I164" s="641"/>
      <c r="J164" s="649"/>
      <c r="K164" s="259" t="s">
        <v>747</v>
      </c>
      <c r="L164" s="362" t="s">
        <v>176</v>
      </c>
      <c r="M164" s="438">
        <v>8</v>
      </c>
      <c r="N164" s="438">
        <v>8</v>
      </c>
      <c r="O164" s="406">
        <f t="shared" si="27"/>
        <v>100</v>
      </c>
      <c r="P164" s="633"/>
      <c r="Q164" s="420"/>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row>
    <row r="165" spans="1:165" s="44" customFormat="1" ht="31.2">
      <c r="A165" s="381"/>
      <c r="B165" s="635"/>
      <c r="C165" s="643"/>
      <c r="D165" s="609" t="s">
        <v>101</v>
      </c>
      <c r="E165" s="612">
        <v>4897.8</v>
      </c>
      <c r="F165" s="612">
        <v>4738.6000000000004</v>
      </c>
      <c r="G165" s="615" t="s">
        <v>5</v>
      </c>
      <c r="H165" s="616">
        <f>F165/E165*100</f>
        <v>96.749561027400063</v>
      </c>
      <c r="I165" s="647" t="s">
        <v>748</v>
      </c>
      <c r="J165" s="647" t="s">
        <v>414</v>
      </c>
      <c r="K165" s="92" t="s">
        <v>749</v>
      </c>
      <c r="L165" s="362" t="s">
        <v>176</v>
      </c>
      <c r="M165" s="362">
        <v>2</v>
      </c>
      <c r="N165" s="362">
        <v>2</v>
      </c>
      <c r="O165" s="425">
        <f t="shared" si="27"/>
        <v>100</v>
      </c>
      <c r="P165" s="634">
        <f>SUM(O165:O166)/2</f>
        <v>100</v>
      </c>
      <c r="Q165" s="420"/>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row>
    <row r="166" spans="1:165" s="44" customFormat="1" ht="48.75" customHeight="1">
      <c r="A166" s="381"/>
      <c r="B166" s="635"/>
      <c r="C166" s="643"/>
      <c r="D166" s="617"/>
      <c r="E166" s="638"/>
      <c r="F166" s="638"/>
      <c r="G166" s="617"/>
      <c r="H166" s="638"/>
      <c r="I166" s="649"/>
      <c r="J166" s="649"/>
      <c r="K166" s="92" t="s">
        <v>750</v>
      </c>
      <c r="L166" s="362" t="s">
        <v>80</v>
      </c>
      <c r="M166" s="362">
        <v>70</v>
      </c>
      <c r="N166" s="362">
        <v>70</v>
      </c>
      <c r="O166" s="425">
        <f t="shared" si="27"/>
        <v>100</v>
      </c>
      <c r="P166" s="633"/>
      <c r="Q166" s="420"/>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row>
    <row r="167" spans="1:165" s="44" customFormat="1" ht="51" customHeight="1">
      <c r="A167" s="381"/>
      <c r="B167" s="635"/>
      <c r="C167" s="643"/>
      <c r="D167" s="609" t="s">
        <v>102</v>
      </c>
      <c r="E167" s="650">
        <v>6559.1</v>
      </c>
      <c r="F167" s="650">
        <v>6559</v>
      </c>
      <c r="G167" s="651" t="s">
        <v>5</v>
      </c>
      <c r="H167" s="652">
        <f t="shared" ref="H167" si="31">F167/E167*100</f>
        <v>99.998475400588489</v>
      </c>
      <c r="I167" s="653"/>
      <c r="J167" s="654" t="s">
        <v>414</v>
      </c>
      <c r="K167" s="92" t="s">
        <v>751</v>
      </c>
      <c r="L167" s="411" t="s">
        <v>417</v>
      </c>
      <c r="M167" s="411">
        <v>1133.3</v>
      </c>
      <c r="N167" s="411">
        <v>1133.3</v>
      </c>
      <c r="O167" s="406">
        <f t="shared" si="27"/>
        <v>100</v>
      </c>
      <c r="P167" s="634">
        <f>SUM(O167:O171)/5</f>
        <v>100</v>
      </c>
      <c r="Q167" s="420"/>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row>
    <row r="168" spans="1:165" s="44" customFormat="1" ht="42" customHeight="1">
      <c r="A168" s="381"/>
      <c r="B168" s="635"/>
      <c r="C168" s="643"/>
      <c r="D168" s="620"/>
      <c r="E168" s="650"/>
      <c r="F168" s="650"/>
      <c r="G168" s="651"/>
      <c r="H168" s="652"/>
      <c r="I168" s="653"/>
      <c r="J168" s="655"/>
      <c r="K168" s="92" t="s">
        <v>760</v>
      </c>
      <c r="L168" s="411" t="s">
        <v>417</v>
      </c>
      <c r="M168" s="430">
        <v>180</v>
      </c>
      <c r="N168" s="430">
        <v>180</v>
      </c>
      <c r="O168" s="406">
        <f t="shared" si="27"/>
        <v>100</v>
      </c>
      <c r="P168" s="632"/>
      <c r="Q168" s="420"/>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row>
    <row r="169" spans="1:165" s="44" customFormat="1" ht="49.5" customHeight="1">
      <c r="A169" s="381"/>
      <c r="B169" s="635"/>
      <c r="C169" s="643"/>
      <c r="D169" s="620"/>
      <c r="E169" s="650"/>
      <c r="F169" s="650"/>
      <c r="G169" s="651"/>
      <c r="H169" s="652"/>
      <c r="I169" s="653"/>
      <c r="J169" s="655"/>
      <c r="K169" s="92" t="s">
        <v>752</v>
      </c>
      <c r="L169" s="411" t="s">
        <v>417</v>
      </c>
      <c r="M169" s="430">
        <v>740</v>
      </c>
      <c r="N169" s="430">
        <v>740</v>
      </c>
      <c r="O169" s="406">
        <f t="shared" si="27"/>
        <v>100</v>
      </c>
      <c r="P169" s="632"/>
      <c r="Q169" s="420"/>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row>
    <row r="170" spans="1:165" s="44" customFormat="1" ht="39.75" customHeight="1">
      <c r="A170" s="381"/>
      <c r="B170" s="635"/>
      <c r="C170" s="643"/>
      <c r="D170" s="620"/>
      <c r="E170" s="650"/>
      <c r="F170" s="650"/>
      <c r="G170" s="651"/>
      <c r="H170" s="652"/>
      <c r="I170" s="653"/>
      <c r="J170" s="655"/>
      <c r="K170" s="92" t="s">
        <v>753</v>
      </c>
      <c r="L170" s="411" t="s">
        <v>417</v>
      </c>
      <c r="M170" s="430">
        <v>2633.9</v>
      </c>
      <c r="N170" s="430">
        <v>2633.9</v>
      </c>
      <c r="O170" s="406">
        <f t="shared" si="27"/>
        <v>100</v>
      </c>
      <c r="P170" s="632"/>
      <c r="Q170" s="420"/>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row>
    <row r="171" spans="1:165" s="44" customFormat="1" ht="47.25" customHeight="1">
      <c r="A171" s="381"/>
      <c r="B171" s="635"/>
      <c r="C171" s="643"/>
      <c r="D171" s="621"/>
      <c r="E171" s="650"/>
      <c r="F171" s="650"/>
      <c r="G171" s="651"/>
      <c r="H171" s="652"/>
      <c r="I171" s="653"/>
      <c r="J171" s="656"/>
      <c r="K171" s="92" t="s">
        <v>754</v>
      </c>
      <c r="L171" s="411" t="s">
        <v>80</v>
      </c>
      <c r="M171" s="430">
        <v>890.4</v>
      </c>
      <c r="N171" s="430">
        <v>890.4</v>
      </c>
      <c r="O171" s="406">
        <f t="shared" si="27"/>
        <v>100</v>
      </c>
      <c r="P171" s="633"/>
      <c r="Q171" s="420"/>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row>
    <row r="172" spans="1:165" s="44" customFormat="1" ht="125.25" customHeight="1">
      <c r="A172" s="381"/>
      <c r="B172" s="635"/>
      <c r="C172" s="643"/>
      <c r="D172" s="400" t="s">
        <v>190</v>
      </c>
      <c r="E172" s="448">
        <v>15030.7</v>
      </c>
      <c r="F172" s="448">
        <v>15030.6</v>
      </c>
      <c r="G172" s="443" t="s">
        <v>5</v>
      </c>
      <c r="H172" s="361">
        <f t="shared" ref="H172" si="32">F172/E172*100</f>
        <v>99.999334694990921</v>
      </c>
      <c r="I172" s="449"/>
      <c r="J172" s="450" t="s">
        <v>414</v>
      </c>
      <c r="K172" s="92" t="s">
        <v>755</v>
      </c>
      <c r="L172" s="411" t="s">
        <v>80</v>
      </c>
      <c r="M172" s="362">
        <v>63.3</v>
      </c>
      <c r="N172" s="362">
        <v>5987</v>
      </c>
      <c r="O172" s="364">
        <f>IF((N172/M172*100)&gt;1,100)</f>
        <v>100</v>
      </c>
      <c r="P172" s="364">
        <f>O172</f>
        <v>100</v>
      </c>
      <c r="Q172" s="92" t="s">
        <v>756</v>
      </c>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row>
    <row r="173" spans="1:165" s="44" customFormat="1" ht="93" customHeight="1">
      <c r="A173" s="381"/>
      <c r="B173" s="635"/>
      <c r="C173" s="643"/>
      <c r="D173" s="609" t="s">
        <v>191</v>
      </c>
      <c r="E173" s="612">
        <v>36219.800000000003</v>
      </c>
      <c r="F173" s="612">
        <v>36219.699999999997</v>
      </c>
      <c r="G173" s="615" t="s">
        <v>5</v>
      </c>
      <c r="H173" s="616">
        <f>F173/E173*100</f>
        <v>99.999723907917755</v>
      </c>
      <c r="I173" s="639"/>
      <c r="J173" s="647" t="s">
        <v>414</v>
      </c>
      <c r="K173" s="92" t="s">
        <v>757</v>
      </c>
      <c r="L173" s="430" t="s">
        <v>176</v>
      </c>
      <c r="M173" s="430">
        <v>17</v>
      </c>
      <c r="N173" s="430">
        <v>17</v>
      </c>
      <c r="O173" s="406">
        <f t="shared" ref="O173:O175" si="33">N173/M173*100</f>
        <v>100</v>
      </c>
      <c r="P173" s="634">
        <f>SUM(O173:O175)/3</f>
        <v>100</v>
      </c>
      <c r="Q173" s="420"/>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row>
    <row r="174" spans="1:165" s="44" customFormat="1" ht="95.25" customHeight="1">
      <c r="A174" s="381"/>
      <c r="B174" s="635"/>
      <c r="C174" s="643"/>
      <c r="D174" s="636"/>
      <c r="E174" s="637"/>
      <c r="F174" s="637"/>
      <c r="G174" s="636"/>
      <c r="H174" s="637"/>
      <c r="I174" s="640"/>
      <c r="J174" s="648"/>
      <c r="K174" s="451" t="s">
        <v>759</v>
      </c>
      <c r="L174" s="430" t="s">
        <v>176</v>
      </c>
      <c r="M174" s="452">
        <v>6</v>
      </c>
      <c r="N174" s="452">
        <v>6</v>
      </c>
      <c r="O174" s="361">
        <f t="shared" si="33"/>
        <v>100</v>
      </c>
      <c r="P174" s="632"/>
      <c r="Q174" s="420"/>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row>
    <row r="175" spans="1:165" s="44" customFormat="1" ht="69.75" customHeight="1">
      <c r="A175" s="381"/>
      <c r="B175" s="635"/>
      <c r="C175" s="643"/>
      <c r="D175" s="617"/>
      <c r="E175" s="638"/>
      <c r="F175" s="638"/>
      <c r="G175" s="617"/>
      <c r="H175" s="638"/>
      <c r="I175" s="641"/>
      <c r="J175" s="649"/>
      <c r="K175" s="451" t="s">
        <v>758</v>
      </c>
      <c r="L175" s="430" t="s">
        <v>176</v>
      </c>
      <c r="M175" s="430">
        <v>11</v>
      </c>
      <c r="N175" s="430">
        <v>11</v>
      </c>
      <c r="O175" s="361">
        <f t="shared" si="33"/>
        <v>100</v>
      </c>
      <c r="P175" s="633"/>
      <c r="Q175" s="420"/>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row>
    <row r="176" spans="1:165" s="44" customFormat="1" ht="48" customHeight="1">
      <c r="A176" s="663" t="s">
        <v>977</v>
      </c>
      <c r="B176" s="664"/>
      <c r="C176" s="664"/>
      <c r="D176" s="664"/>
      <c r="E176" s="664"/>
      <c r="F176" s="664"/>
      <c r="G176" s="664"/>
      <c r="H176" s="664"/>
      <c r="I176" s="664"/>
      <c r="J176" s="664"/>
      <c r="K176" s="664"/>
      <c r="L176" s="664"/>
      <c r="M176" s="664"/>
      <c r="N176" s="664"/>
      <c r="O176" s="664"/>
      <c r="P176" s="664"/>
      <c r="Q176" s="665"/>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row>
    <row r="177" spans="1:165" s="44" customFormat="1" ht="210.75" customHeight="1">
      <c r="A177" s="374" t="s">
        <v>418</v>
      </c>
      <c r="B177" s="453" t="s">
        <v>104</v>
      </c>
      <c r="C177" s="445" t="s">
        <v>244</v>
      </c>
      <c r="D177" s="454" t="s">
        <v>57</v>
      </c>
      <c r="E177" s="410">
        <v>272434.5</v>
      </c>
      <c r="F177" s="455">
        <v>263449</v>
      </c>
      <c r="G177" s="359" t="s">
        <v>5</v>
      </c>
      <c r="H177" s="456">
        <f>F177/E177*100</f>
        <v>96.701776023227609</v>
      </c>
      <c r="I177" s="92" t="s">
        <v>761</v>
      </c>
      <c r="J177" s="345" t="s">
        <v>765</v>
      </c>
      <c r="K177" s="345" t="s">
        <v>245</v>
      </c>
      <c r="L177" s="401" t="s">
        <v>176</v>
      </c>
      <c r="M177" s="397">
        <v>22816</v>
      </c>
      <c r="N177" s="397">
        <v>22816</v>
      </c>
      <c r="O177" s="361">
        <f>N177/M177*100</f>
        <v>100</v>
      </c>
      <c r="P177" s="361">
        <f>O177</f>
        <v>100</v>
      </c>
      <c r="Q177" s="420"/>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row>
    <row r="178" spans="1:165" s="44" customFormat="1" ht="82.5" customHeight="1">
      <c r="A178" s="630" t="s">
        <v>419</v>
      </c>
      <c r="B178" s="635" t="s">
        <v>420</v>
      </c>
      <c r="C178" s="630" t="s">
        <v>252</v>
      </c>
      <c r="D178" s="609" t="s">
        <v>57</v>
      </c>
      <c r="E178" s="622">
        <v>10891.7</v>
      </c>
      <c r="F178" s="622">
        <v>10891.7</v>
      </c>
      <c r="G178" s="609" t="s">
        <v>5</v>
      </c>
      <c r="H178" s="616">
        <f>F178/E178*100</f>
        <v>100</v>
      </c>
      <c r="I178" s="639"/>
      <c r="J178" s="457" t="s">
        <v>246</v>
      </c>
      <c r="K178" s="458" t="s">
        <v>247</v>
      </c>
      <c r="L178" s="459" t="s">
        <v>176</v>
      </c>
      <c r="M178" s="460">
        <v>1</v>
      </c>
      <c r="N178" s="362">
        <v>1</v>
      </c>
      <c r="O178" s="406">
        <f>N178/M178*100</f>
        <v>100</v>
      </c>
      <c r="P178" s="616">
        <f>IF((SUM(O178:O182)/5)&gt;1,100)</f>
        <v>100</v>
      </c>
      <c r="Q178" s="420"/>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row>
    <row r="179" spans="1:165" s="44" customFormat="1" ht="63" customHeight="1">
      <c r="A179" s="613"/>
      <c r="B179" s="635"/>
      <c r="C179" s="637"/>
      <c r="D179" s="637"/>
      <c r="E179" s="637"/>
      <c r="F179" s="637"/>
      <c r="G179" s="637"/>
      <c r="H179" s="637"/>
      <c r="I179" s="640"/>
      <c r="J179" s="461" t="s">
        <v>421</v>
      </c>
      <c r="K179" s="461" t="s">
        <v>250</v>
      </c>
      <c r="L179" s="459" t="s">
        <v>176</v>
      </c>
      <c r="M179" s="460">
        <v>1</v>
      </c>
      <c r="N179" s="362">
        <v>1</v>
      </c>
      <c r="O179" s="406">
        <f t="shared" ref="O179:O196" si="34">N179/M179*100</f>
        <v>100</v>
      </c>
      <c r="P179" s="626"/>
      <c r="Q179" s="420"/>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row>
    <row r="180" spans="1:165" s="44" customFormat="1" ht="60.75" customHeight="1">
      <c r="A180" s="613"/>
      <c r="B180" s="635"/>
      <c r="C180" s="637"/>
      <c r="D180" s="637"/>
      <c r="E180" s="637"/>
      <c r="F180" s="637"/>
      <c r="G180" s="637"/>
      <c r="H180" s="637"/>
      <c r="I180" s="640"/>
      <c r="J180" s="461" t="s">
        <v>422</v>
      </c>
      <c r="K180" s="461" t="s">
        <v>251</v>
      </c>
      <c r="L180" s="459" t="s">
        <v>176</v>
      </c>
      <c r="M180" s="460">
        <v>2</v>
      </c>
      <c r="N180" s="362">
        <v>2</v>
      </c>
      <c r="O180" s="406">
        <f t="shared" si="34"/>
        <v>100</v>
      </c>
      <c r="P180" s="626"/>
      <c r="Q180" s="420"/>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row>
    <row r="181" spans="1:165" s="44" customFormat="1" ht="91.5" customHeight="1">
      <c r="A181" s="613"/>
      <c r="B181" s="635"/>
      <c r="C181" s="637"/>
      <c r="D181" s="637"/>
      <c r="E181" s="637"/>
      <c r="F181" s="637"/>
      <c r="G181" s="637"/>
      <c r="H181" s="637"/>
      <c r="I181" s="640"/>
      <c r="J181" s="461" t="s">
        <v>762</v>
      </c>
      <c r="K181" s="396" t="s">
        <v>423</v>
      </c>
      <c r="L181" s="459" t="s">
        <v>176</v>
      </c>
      <c r="M181" s="460">
        <v>4</v>
      </c>
      <c r="N181" s="362">
        <v>4</v>
      </c>
      <c r="O181" s="406">
        <f t="shared" si="34"/>
        <v>100</v>
      </c>
      <c r="P181" s="626"/>
      <c r="Q181" s="412" t="s">
        <v>763</v>
      </c>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row>
    <row r="182" spans="1:165" s="44" customFormat="1" ht="37.5" customHeight="1">
      <c r="A182" s="613"/>
      <c r="B182" s="635"/>
      <c r="C182" s="637"/>
      <c r="D182" s="637"/>
      <c r="E182" s="637"/>
      <c r="F182" s="637"/>
      <c r="G182" s="637"/>
      <c r="H182" s="637"/>
      <c r="I182" s="640"/>
      <c r="J182" s="606" t="s">
        <v>764</v>
      </c>
      <c r="K182" s="461" t="s">
        <v>248</v>
      </c>
      <c r="L182" s="459" t="s">
        <v>176</v>
      </c>
      <c r="M182" s="460">
        <v>2</v>
      </c>
      <c r="N182" s="362">
        <v>2</v>
      </c>
      <c r="O182" s="406">
        <f t="shared" si="34"/>
        <v>100</v>
      </c>
      <c r="P182" s="626"/>
      <c r="Q182" s="644"/>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row>
    <row r="183" spans="1:165" s="44" customFormat="1" ht="72" customHeight="1">
      <c r="A183" s="614"/>
      <c r="B183" s="635"/>
      <c r="C183" s="638"/>
      <c r="D183" s="638"/>
      <c r="E183" s="638"/>
      <c r="F183" s="638"/>
      <c r="G183" s="638"/>
      <c r="H183" s="638"/>
      <c r="I183" s="641"/>
      <c r="J183" s="607"/>
      <c r="K183" s="461" t="s">
        <v>249</v>
      </c>
      <c r="L183" s="459" t="s">
        <v>105</v>
      </c>
      <c r="M183" s="460">
        <v>250</v>
      </c>
      <c r="N183" s="362">
        <v>250</v>
      </c>
      <c r="O183" s="406">
        <f t="shared" si="34"/>
        <v>100</v>
      </c>
      <c r="P183" s="619"/>
      <c r="Q183" s="644"/>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row>
    <row r="184" spans="1:165" s="44" customFormat="1" ht="78">
      <c r="A184" s="374" t="s">
        <v>141</v>
      </c>
      <c r="B184" s="398" t="s">
        <v>106</v>
      </c>
      <c r="C184" s="375" t="s">
        <v>253</v>
      </c>
      <c r="D184" s="403" t="s">
        <v>107</v>
      </c>
      <c r="E184" s="356">
        <v>91531</v>
      </c>
      <c r="F184" s="354">
        <v>91530.8</v>
      </c>
      <c r="G184" s="432" t="s">
        <v>5</v>
      </c>
      <c r="H184" s="361">
        <f>F184/E184*100</f>
        <v>99.999781494794121</v>
      </c>
      <c r="I184" s="462"/>
      <c r="J184" s="463" t="s">
        <v>254</v>
      </c>
      <c r="K184" s="464" t="s">
        <v>108</v>
      </c>
      <c r="L184" s="465" t="s">
        <v>109</v>
      </c>
      <c r="M184" s="466">
        <v>26000</v>
      </c>
      <c r="N184" s="466">
        <v>26000</v>
      </c>
      <c r="O184" s="406">
        <f t="shared" si="34"/>
        <v>100</v>
      </c>
      <c r="P184" s="616">
        <f>SUM(O184:O196)/13</f>
        <v>100</v>
      </c>
      <c r="Q184" s="467"/>
      <c r="T184" s="97"/>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row>
    <row r="185" spans="1:165" s="44" customFormat="1" ht="183.75" customHeight="1">
      <c r="A185" s="381"/>
      <c r="B185" s="468"/>
      <c r="C185" s="469"/>
      <c r="D185" s="470"/>
      <c r="E185" s="469"/>
      <c r="F185" s="470"/>
      <c r="G185" s="469"/>
      <c r="H185" s="470"/>
      <c r="I185" s="468"/>
      <c r="J185" s="463" t="s">
        <v>255</v>
      </c>
      <c r="K185" s="464" t="s">
        <v>123</v>
      </c>
      <c r="L185" s="465" t="s">
        <v>176</v>
      </c>
      <c r="M185" s="363">
        <v>1</v>
      </c>
      <c r="N185" s="363">
        <v>1</v>
      </c>
      <c r="O185" s="406">
        <f t="shared" si="34"/>
        <v>100</v>
      </c>
      <c r="P185" s="626"/>
      <c r="Q185" s="92"/>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row>
    <row r="186" spans="1:165" s="44" customFormat="1" ht="147.75" customHeight="1">
      <c r="A186" s="381"/>
      <c r="B186" s="468"/>
      <c r="C186" s="469"/>
      <c r="D186" s="470"/>
      <c r="E186" s="469"/>
      <c r="F186" s="470"/>
      <c r="G186" s="469"/>
      <c r="H186" s="470"/>
      <c r="I186" s="468"/>
      <c r="J186" s="463" t="s">
        <v>256</v>
      </c>
      <c r="K186" s="464" t="s">
        <v>124</v>
      </c>
      <c r="L186" s="465" t="s">
        <v>176</v>
      </c>
      <c r="M186" s="362">
        <v>169</v>
      </c>
      <c r="N186" s="362">
        <v>169</v>
      </c>
      <c r="O186" s="406">
        <f t="shared" si="34"/>
        <v>100</v>
      </c>
      <c r="P186" s="626"/>
      <c r="Q186" s="467"/>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row>
    <row r="187" spans="1:165" s="44" customFormat="1" ht="196.5" customHeight="1">
      <c r="A187" s="381"/>
      <c r="B187" s="468"/>
      <c r="C187" s="469"/>
      <c r="D187" s="470"/>
      <c r="E187" s="469"/>
      <c r="F187" s="470"/>
      <c r="G187" s="469"/>
      <c r="H187" s="470"/>
      <c r="I187" s="468"/>
      <c r="J187" s="463" t="s">
        <v>257</v>
      </c>
      <c r="K187" s="464" t="s">
        <v>110</v>
      </c>
      <c r="L187" s="465" t="s">
        <v>176</v>
      </c>
      <c r="M187" s="362">
        <v>4</v>
      </c>
      <c r="N187" s="362">
        <v>4</v>
      </c>
      <c r="O187" s="406">
        <f t="shared" si="34"/>
        <v>100</v>
      </c>
      <c r="P187" s="626"/>
      <c r="Q187" s="467"/>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row>
    <row r="188" spans="1:165" s="44" customFormat="1" ht="100.5" customHeight="1">
      <c r="A188" s="381"/>
      <c r="B188" s="468"/>
      <c r="C188" s="469"/>
      <c r="D188" s="470"/>
      <c r="E188" s="469"/>
      <c r="F188" s="470"/>
      <c r="G188" s="469"/>
      <c r="H188" s="470"/>
      <c r="I188" s="468"/>
      <c r="J188" s="463" t="s">
        <v>258</v>
      </c>
      <c r="K188" s="464" t="s">
        <v>111</v>
      </c>
      <c r="L188" s="465" t="s">
        <v>176</v>
      </c>
      <c r="M188" s="362">
        <v>287</v>
      </c>
      <c r="N188" s="362">
        <v>287</v>
      </c>
      <c r="O188" s="406">
        <f t="shared" si="34"/>
        <v>100</v>
      </c>
      <c r="P188" s="626"/>
      <c r="Q188" s="467"/>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row>
    <row r="189" spans="1:165" s="44" customFormat="1" ht="84.75" customHeight="1">
      <c r="A189" s="381"/>
      <c r="B189" s="468"/>
      <c r="C189" s="469"/>
      <c r="D189" s="470"/>
      <c r="E189" s="469"/>
      <c r="F189" s="470"/>
      <c r="G189" s="469"/>
      <c r="H189" s="470"/>
      <c r="I189" s="468"/>
      <c r="J189" s="463" t="s">
        <v>259</v>
      </c>
      <c r="K189" s="464" t="s">
        <v>112</v>
      </c>
      <c r="L189" s="465" t="s">
        <v>176</v>
      </c>
      <c r="M189" s="362">
        <v>358</v>
      </c>
      <c r="N189" s="362">
        <v>358</v>
      </c>
      <c r="O189" s="406">
        <f t="shared" si="34"/>
        <v>100</v>
      </c>
      <c r="P189" s="626"/>
      <c r="Q189" s="467"/>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row>
    <row r="190" spans="1:165" s="44" customFormat="1" ht="62.25" customHeight="1">
      <c r="A190" s="381"/>
      <c r="B190" s="468"/>
      <c r="C190" s="469"/>
      <c r="D190" s="470"/>
      <c r="E190" s="469"/>
      <c r="F190" s="470"/>
      <c r="G190" s="469"/>
      <c r="H190" s="470"/>
      <c r="I190" s="468"/>
      <c r="J190" s="463" t="s">
        <v>260</v>
      </c>
      <c r="K190" s="464" t="s">
        <v>113</v>
      </c>
      <c r="L190" s="465" t="s">
        <v>176</v>
      </c>
      <c r="M190" s="363">
        <v>5550</v>
      </c>
      <c r="N190" s="363">
        <v>5550</v>
      </c>
      <c r="O190" s="406">
        <f t="shared" si="34"/>
        <v>100</v>
      </c>
      <c r="P190" s="626"/>
      <c r="Q190" s="467"/>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row>
    <row r="191" spans="1:165" s="44" customFormat="1" ht="75.75" customHeight="1">
      <c r="A191" s="381"/>
      <c r="B191" s="468"/>
      <c r="C191" s="469"/>
      <c r="D191" s="470"/>
      <c r="E191" s="469"/>
      <c r="F191" s="470"/>
      <c r="G191" s="469"/>
      <c r="H191" s="470"/>
      <c r="I191" s="468"/>
      <c r="J191" s="463" t="s">
        <v>261</v>
      </c>
      <c r="K191" s="464" t="s">
        <v>114</v>
      </c>
      <c r="L191" s="465" t="s">
        <v>176</v>
      </c>
      <c r="M191" s="363">
        <v>280</v>
      </c>
      <c r="N191" s="363">
        <v>280</v>
      </c>
      <c r="O191" s="406">
        <f t="shared" si="34"/>
        <v>100</v>
      </c>
      <c r="P191" s="626"/>
      <c r="Q191" s="467"/>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row>
    <row r="192" spans="1:165" s="44" customFormat="1" ht="129.75" customHeight="1">
      <c r="A192" s="381"/>
      <c r="B192" s="468"/>
      <c r="C192" s="469"/>
      <c r="D192" s="470"/>
      <c r="E192" s="469"/>
      <c r="F192" s="470"/>
      <c r="G192" s="469"/>
      <c r="H192" s="470"/>
      <c r="I192" s="468"/>
      <c r="J192" s="463" t="s">
        <v>262</v>
      </c>
      <c r="K192" s="464" t="s">
        <v>115</v>
      </c>
      <c r="L192" s="465" t="s">
        <v>176</v>
      </c>
      <c r="M192" s="363">
        <v>12</v>
      </c>
      <c r="N192" s="363">
        <v>12</v>
      </c>
      <c r="O192" s="406">
        <f t="shared" si="34"/>
        <v>100</v>
      </c>
      <c r="P192" s="626"/>
      <c r="Q192" s="467"/>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row>
    <row r="193" spans="1:165" s="44" customFormat="1" ht="46.8">
      <c r="A193" s="381"/>
      <c r="B193" s="468"/>
      <c r="C193" s="469"/>
      <c r="D193" s="470"/>
      <c r="E193" s="469"/>
      <c r="F193" s="470"/>
      <c r="G193" s="469"/>
      <c r="H193" s="470"/>
      <c r="I193" s="468"/>
      <c r="J193" s="463" t="s">
        <v>263</v>
      </c>
      <c r="K193" s="464" t="s">
        <v>116</v>
      </c>
      <c r="L193" s="465" t="s">
        <v>176</v>
      </c>
      <c r="M193" s="363">
        <v>12700</v>
      </c>
      <c r="N193" s="363">
        <v>12700</v>
      </c>
      <c r="O193" s="406">
        <f t="shared" si="34"/>
        <v>100</v>
      </c>
      <c r="P193" s="626"/>
      <c r="Q193" s="92"/>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row>
    <row r="194" spans="1:165" s="44" customFormat="1" ht="140.4">
      <c r="A194" s="381"/>
      <c r="B194" s="468"/>
      <c r="C194" s="469"/>
      <c r="D194" s="470"/>
      <c r="E194" s="469"/>
      <c r="F194" s="470"/>
      <c r="G194" s="469"/>
      <c r="H194" s="470"/>
      <c r="I194" s="468"/>
      <c r="J194" s="463" t="s">
        <v>264</v>
      </c>
      <c r="K194" s="464" t="s">
        <v>121</v>
      </c>
      <c r="L194" s="465" t="s">
        <v>176</v>
      </c>
      <c r="M194" s="363">
        <v>1020</v>
      </c>
      <c r="N194" s="363">
        <v>1020</v>
      </c>
      <c r="O194" s="406">
        <f t="shared" si="34"/>
        <v>100</v>
      </c>
      <c r="P194" s="626"/>
      <c r="Q194" s="467"/>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row>
    <row r="195" spans="1:165" s="44" customFormat="1" ht="47.25" customHeight="1">
      <c r="A195" s="381"/>
      <c r="B195" s="468"/>
      <c r="C195" s="469"/>
      <c r="D195" s="470"/>
      <c r="E195" s="469"/>
      <c r="F195" s="470"/>
      <c r="G195" s="469"/>
      <c r="H195" s="470"/>
      <c r="I195" s="468"/>
      <c r="J195" s="463" t="s">
        <v>265</v>
      </c>
      <c r="K195" s="464" t="s">
        <v>117</v>
      </c>
      <c r="L195" s="465" t="s">
        <v>176</v>
      </c>
      <c r="M195" s="363">
        <v>12150</v>
      </c>
      <c r="N195" s="363">
        <v>12150</v>
      </c>
      <c r="O195" s="406">
        <f t="shared" si="34"/>
        <v>100</v>
      </c>
      <c r="P195" s="626"/>
      <c r="Q195" s="467"/>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row>
    <row r="196" spans="1:165" s="44" customFormat="1" ht="53.25" customHeight="1">
      <c r="A196" s="381"/>
      <c r="B196" s="468"/>
      <c r="C196" s="469"/>
      <c r="D196" s="470"/>
      <c r="E196" s="469"/>
      <c r="F196" s="470"/>
      <c r="G196" s="469"/>
      <c r="H196" s="470"/>
      <c r="I196" s="468"/>
      <c r="J196" s="463" t="s">
        <v>266</v>
      </c>
      <c r="K196" s="464" t="s">
        <v>118</v>
      </c>
      <c r="L196" s="465" t="s">
        <v>105</v>
      </c>
      <c r="M196" s="363">
        <v>8300</v>
      </c>
      <c r="N196" s="363">
        <v>8300</v>
      </c>
      <c r="O196" s="406">
        <f t="shared" si="34"/>
        <v>100</v>
      </c>
      <c r="P196" s="619"/>
      <c r="Q196" s="92"/>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row>
    <row r="197" spans="1:165" s="44" customFormat="1" ht="74.25" customHeight="1">
      <c r="A197" s="374" t="s">
        <v>145</v>
      </c>
      <c r="B197" s="398" t="s">
        <v>106</v>
      </c>
      <c r="C197" s="375" t="s">
        <v>253</v>
      </c>
      <c r="D197" s="403" t="s">
        <v>119</v>
      </c>
      <c r="E197" s="356">
        <v>85271.1</v>
      </c>
      <c r="F197" s="354">
        <v>85169</v>
      </c>
      <c r="G197" s="432" t="s">
        <v>5</v>
      </c>
      <c r="H197" s="471">
        <f>F197/E197*100</f>
        <v>99.880264239584093</v>
      </c>
      <c r="I197" s="462"/>
      <c r="J197" s="463" t="s">
        <v>254</v>
      </c>
      <c r="K197" s="464" t="s">
        <v>108</v>
      </c>
      <c r="L197" s="465" t="s">
        <v>109</v>
      </c>
      <c r="M197" s="466">
        <v>14209.2</v>
      </c>
      <c r="N197" s="466">
        <v>14399.55</v>
      </c>
      <c r="O197" s="406">
        <f t="shared" ref="O197:O201" si="35">IF(N197/M197&gt;1,100)</f>
        <v>100</v>
      </c>
      <c r="P197" s="472">
        <f>SUM(O197:O208)/12</f>
        <v>96.198364956159267</v>
      </c>
      <c r="Q197" s="92"/>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row>
    <row r="198" spans="1:165" s="44" customFormat="1" ht="156" customHeight="1">
      <c r="A198" s="381"/>
      <c r="B198" s="468"/>
      <c r="C198" s="469"/>
      <c r="D198" s="470"/>
      <c r="E198" s="469"/>
      <c r="F198" s="470"/>
      <c r="G198" s="469"/>
      <c r="H198" s="470"/>
      <c r="I198" s="468"/>
      <c r="J198" s="463" t="s">
        <v>268</v>
      </c>
      <c r="K198" s="464" t="s">
        <v>124</v>
      </c>
      <c r="L198" s="465" t="s">
        <v>176</v>
      </c>
      <c r="M198" s="362">
        <v>143</v>
      </c>
      <c r="N198" s="362">
        <v>213</v>
      </c>
      <c r="O198" s="406">
        <f t="shared" si="35"/>
        <v>100</v>
      </c>
      <c r="P198" s="433"/>
      <c r="Q198" s="473"/>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row>
    <row r="199" spans="1:165" s="44" customFormat="1" ht="210.75" customHeight="1">
      <c r="A199" s="381"/>
      <c r="B199" s="468"/>
      <c r="C199" s="469"/>
      <c r="D199" s="470"/>
      <c r="E199" s="469"/>
      <c r="F199" s="470"/>
      <c r="G199" s="469"/>
      <c r="H199" s="470"/>
      <c r="I199" s="468"/>
      <c r="J199" s="463" t="s">
        <v>269</v>
      </c>
      <c r="K199" s="464" t="s">
        <v>110</v>
      </c>
      <c r="L199" s="465" t="s">
        <v>176</v>
      </c>
      <c r="M199" s="362">
        <v>1</v>
      </c>
      <c r="N199" s="362">
        <v>4</v>
      </c>
      <c r="O199" s="406">
        <f t="shared" si="35"/>
        <v>100</v>
      </c>
      <c r="P199" s="433"/>
      <c r="Q199" s="92"/>
      <c r="T199" s="9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row>
    <row r="200" spans="1:165" s="44" customFormat="1" ht="104.25" customHeight="1">
      <c r="A200" s="381"/>
      <c r="B200" s="468"/>
      <c r="C200" s="469"/>
      <c r="D200" s="470"/>
      <c r="E200" s="469"/>
      <c r="F200" s="470"/>
      <c r="G200" s="469"/>
      <c r="H200" s="470"/>
      <c r="I200" s="468"/>
      <c r="J200" s="463" t="s">
        <v>270</v>
      </c>
      <c r="K200" s="464" t="s">
        <v>111</v>
      </c>
      <c r="L200" s="465" t="s">
        <v>176</v>
      </c>
      <c r="M200" s="362">
        <v>782</v>
      </c>
      <c r="N200" s="362">
        <v>789</v>
      </c>
      <c r="O200" s="406">
        <f t="shared" si="35"/>
        <v>100</v>
      </c>
      <c r="P200" s="433"/>
      <c r="Q200" s="467"/>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row>
    <row r="201" spans="1:165" s="44" customFormat="1" ht="97.5" customHeight="1">
      <c r="A201" s="381"/>
      <c r="B201" s="468"/>
      <c r="C201" s="469"/>
      <c r="D201" s="470"/>
      <c r="E201" s="469"/>
      <c r="F201" s="470"/>
      <c r="G201" s="469"/>
      <c r="H201" s="470"/>
      <c r="I201" s="468"/>
      <c r="J201" s="463" t="s">
        <v>271</v>
      </c>
      <c r="K201" s="464" t="s">
        <v>112</v>
      </c>
      <c r="L201" s="465" t="s">
        <v>176</v>
      </c>
      <c r="M201" s="362">
        <v>150</v>
      </c>
      <c r="N201" s="362">
        <v>176</v>
      </c>
      <c r="O201" s="406">
        <f t="shared" si="35"/>
        <v>100</v>
      </c>
      <c r="P201" s="433"/>
      <c r="Q201" s="464"/>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row>
    <row r="202" spans="1:165" s="44" customFormat="1" ht="90.75" customHeight="1">
      <c r="A202" s="381"/>
      <c r="B202" s="468"/>
      <c r="C202" s="469"/>
      <c r="D202" s="470"/>
      <c r="E202" s="469"/>
      <c r="F202" s="470"/>
      <c r="G202" s="469"/>
      <c r="H202" s="470"/>
      <c r="I202" s="468"/>
      <c r="J202" s="463" t="s">
        <v>272</v>
      </c>
      <c r="K202" s="464" t="s">
        <v>113</v>
      </c>
      <c r="L202" s="465" t="s">
        <v>176</v>
      </c>
      <c r="M202" s="363">
        <v>4638</v>
      </c>
      <c r="N202" s="363">
        <v>4382</v>
      </c>
      <c r="O202" s="406">
        <f t="shared" ref="O202:O206" si="36">N202/M202*100</f>
        <v>94.480379473911171</v>
      </c>
      <c r="P202" s="433"/>
      <c r="Q202" s="464" t="s">
        <v>766</v>
      </c>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row>
    <row r="203" spans="1:165" s="44" customFormat="1" ht="90" customHeight="1">
      <c r="A203" s="381"/>
      <c r="B203" s="468"/>
      <c r="C203" s="469"/>
      <c r="D203" s="470"/>
      <c r="E203" s="469"/>
      <c r="F203" s="470"/>
      <c r="G203" s="469"/>
      <c r="H203" s="470"/>
      <c r="I203" s="468"/>
      <c r="J203" s="463" t="s">
        <v>274</v>
      </c>
      <c r="K203" s="464" t="s">
        <v>114</v>
      </c>
      <c r="L203" s="465" t="s">
        <v>176</v>
      </c>
      <c r="M203" s="362">
        <v>210</v>
      </c>
      <c r="N203" s="363">
        <v>218</v>
      </c>
      <c r="O203" s="406">
        <f t="shared" ref="O203" si="37">IF(N203/M203&gt;1,100)</f>
        <v>100</v>
      </c>
      <c r="P203" s="433"/>
      <c r="Q203" s="467"/>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row>
    <row r="204" spans="1:165" s="44" customFormat="1" ht="145.5" customHeight="1">
      <c r="A204" s="381"/>
      <c r="B204" s="468"/>
      <c r="C204" s="469"/>
      <c r="D204" s="470"/>
      <c r="E204" s="469"/>
      <c r="F204" s="470"/>
      <c r="G204" s="469"/>
      <c r="H204" s="470"/>
      <c r="I204" s="468"/>
      <c r="J204" s="463" t="s">
        <v>275</v>
      </c>
      <c r="K204" s="464" t="s">
        <v>115</v>
      </c>
      <c r="L204" s="465" t="s">
        <v>176</v>
      </c>
      <c r="M204" s="362">
        <v>20</v>
      </c>
      <c r="N204" s="363">
        <v>20</v>
      </c>
      <c r="O204" s="406">
        <f t="shared" si="36"/>
        <v>100</v>
      </c>
      <c r="P204" s="433"/>
      <c r="Q204" s="467"/>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c r="DK204" s="38"/>
      <c r="DL204" s="38"/>
      <c r="DM204" s="38"/>
      <c r="DN204" s="38"/>
      <c r="DO204" s="38"/>
      <c r="DP204" s="38"/>
      <c r="DQ204" s="38"/>
      <c r="DR204" s="38"/>
      <c r="DS204" s="38"/>
      <c r="DT204" s="38"/>
      <c r="DU204" s="38"/>
      <c r="DV204" s="38"/>
      <c r="DW204" s="38"/>
      <c r="DX204" s="38"/>
      <c r="DY204" s="38"/>
      <c r="DZ204" s="38"/>
      <c r="EA204" s="38"/>
      <c r="EB204" s="38"/>
      <c r="EC204" s="38"/>
      <c r="ED204" s="38"/>
      <c r="EE204" s="38"/>
      <c r="EF204" s="38"/>
      <c r="EG204" s="38"/>
      <c r="EH204" s="38"/>
      <c r="EI204" s="38"/>
      <c r="EJ204" s="38"/>
      <c r="EK204" s="38"/>
      <c r="EL204" s="38"/>
      <c r="EM204" s="38"/>
      <c r="EN204" s="38"/>
      <c r="EO204" s="38"/>
      <c r="EP204" s="38"/>
      <c r="EQ204" s="38"/>
      <c r="ER204" s="38"/>
      <c r="ES204" s="38"/>
      <c r="ET204" s="38"/>
      <c r="EU204" s="38"/>
      <c r="EV204" s="38"/>
      <c r="EW204" s="38"/>
      <c r="EX204" s="38"/>
      <c r="EY204" s="38"/>
      <c r="EZ204" s="38"/>
      <c r="FA204" s="38"/>
      <c r="FB204" s="38"/>
      <c r="FC204" s="38"/>
      <c r="FD204" s="38"/>
      <c r="FE204" s="38"/>
      <c r="FF204" s="38"/>
      <c r="FG204" s="38"/>
      <c r="FH204" s="38"/>
      <c r="FI204" s="38"/>
    </row>
    <row r="205" spans="1:165" s="44" customFormat="1" ht="46.8">
      <c r="A205" s="381"/>
      <c r="B205" s="468"/>
      <c r="C205" s="469"/>
      <c r="D205" s="470"/>
      <c r="E205" s="469"/>
      <c r="F205" s="470"/>
      <c r="G205" s="469"/>
      <c r="H205" s="470"/>
      <c r="I205" s="468"/>
      <c r="J205" s="463" t="s">
        <v>276</v>
      </c>
      <c r="K205" s="464" t="s">
        <v>116</v>
      </c>
      <c r="L205" s="465" t="s">
        <v>176</v>
      </c>
      <c r="M205" s="363">
        <v>30000</v>
      </c>
      <c r="N205" s="363">
        <v>26316</v>
      </c>
      <c r="O205" s="406">
        <f t="shared" si="36"/>
        <v>87.72</v>
      </c>
      <c r="P205" s="433"/>
      <c r="Q205" s="645" t="s">
        <v>767</v>
      </c>
      <c r="BS205" s="38"/>
      <c r="BT205" s="38"/>
      <c r="BU205" s="38"/>
      <c r="BV205" s="38"/>
      <c r="BW205" s="38"/>
      <c r="BX205" s="38"/>
      <c r="BY205" s="38"/>
      <c r="BZ205" s="38"/>
      <c r="CA205" s="38"/>
      <c r="CB205" s="38"/>
      <c r="CC205" s="38"/>
      <c r="CD205" s="38"/>
      <c r="CE205" s="38"/>
      <c r="CF205" s="38"/>
      <c r="CG205" s="38"/>
      <c r="CH205" s="38"/>
      <c r="CI205" s="38"/>
      <c r="CJ205" s="38"/>
      <c r="CK205" s="38"/>
      <c r="CL205" s="38"/>
      <c r="CM205" s="38"/>
      <c r="CN205" s="38"/>
      <c r="CO205" s="38"/>
      <c r="CP205" s="38"/>
      <c r="CQ205" s="38"/>
      <c r="CR205" s="38"/>
      <c r="CS205" s="38"/>
      <c r="CT205" s="38"/>
      <c r="CU205" s="38"/>
      <c r="CV205" s="38"/>
      <c r="CW205" s="38"/>
      <c r="CX205" s="38"/>
      <c r="CY205" s="38"/>
      <c r="CZ205" s="38"/>
      <c r="DA205" s="38"/>
      <c r="DB205" s="38"/>
      <c r="DC205" s="38"/>
      <c r="DD205" s="38"/>
      <c r="DE205" s="38"/>
      <c r="DF205" s="38"/>
      <c r="DG205" s="38"/>
      <c r="DH205" s="38"/>
      <c r="DI205" s="38"/>
      <c r="DJ205" s="38"/>
      <c r="DK205" s="38"/>
      <c r="DL205" s="38"/>
      <c r="DM205" s="38"/>
      <c r="DN205" s="38"/>
      <c r="DO205" s="38"/>
      <c r="DP205" s="38"/>
      <c r="DQ205" s="38"/>
      <c r="DR205" s="38"/>
      <c r="DS205" s="38"/>
      <c r="DT205" s="38"/>
      <c r="DU205" s="38"/>
      <c r="DV205" s="38"/>
      <c r="DW205" s="38"/>
      <c r="DX205" s="38"/>
      <c r="DY205" s="38"/>
      <c r="DZ205" s="38"/>
      <c r="EA205" s="38"/>
      <c r="EB205" s="38"/>
      <c r="EC205" s="38"/>
      <c r="ED205" s="38"/>
      <c r="EE205" s="38"/>
      <c r="EF205" s="38"/>
      <c r="EG205" s="38"/>
      <c r="EH205" s="38"/>
      <c r="EI205" s="38"/>
      <c r="EJ205" s="38"/>
      <c r="EK205" s="38"/>
      <c r="EL205" s="38"/>
      <c r="EM205" s="38"/>
      <c r="EN205" s="38"/>
      <c r="EO205" s="38"/>
      <c r="EP205" s="38"/>
      <c r="EQ205" s="38"/>
      <c r="ER205" s="38"/>
      <c r="ES205" s="38"/>
      <c r="ET205" s="38"/>
      <c r="EU205" s="38"/>
      <c r="EV205" s="38"/>
      <c r="EW205" s="38"/>
      <c r="EX205" s="38"/>
      <c r="EY205" s="38"/>
      <c r="EZ205" s="38"/>
      <c r="FA205" s="38"/>
      <c r="FB205" s="38"/>
      <c r="FC205" s="38"/>
      <c r="FD205" s="38"/>
      <c r="FE205" s="38"/>
      <c r="FF205" s="38"/>
      <c r="FG205" s="38"/>
      <c r="FH205" s="38"/>
      <c r="FI205" s="38"/>
    </row>
    <row r="206" spans="1:165" s="44" customFormat="1" ht="140.4">
      <c r="A206" s="381"/>
      <c r="B206" s="468"/>
      <c r="C206" s="469"/>
      <c r="D206" s="470"/>
      <c r="E206" s="469"/>
      <c r="F206" s="470"/>
      <c r="G206" s="469"/>
      <c r="H206" s="470"/>
      <c r="I206" s="468"/>
      <c r="J206" s="463" t="s">
        <v>277</v>
      </c>
      <c r="K206" s="464" t="s">
        <v>121</v>
      </c>
      <c r="L206" s="465" t="s">
        <v>176</v>
      </c>
      <c r="M206" s="363">
        <v>5000</v>
      </c>
      <c r="N206" s="363">
        <v>3609</v>
      </c>
      <c r="O206" s="406">
        <f t="shared" si="36"/>
        <v>72.180000000000007</v>
      </c>
      <c r="P206" s="433"/>
      <c r="Q206" s="646"/>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c r="DK206" s="38"/>
      <c r="DL206" s="38"/>
      <c r="DM206" s="38"/>
      <c r="DN206" s="38"/>
      <c r="DO206" s="38"/>
      <c r="DP206" s="38"/>
      <c r="DQ206" s="38"/>
      <c r="DR206" s="38"/>
      <c r="DS206" s="38"/>
      <c r="DT206" s="38"/>
      <c r="DU206" s="38"/>
      <c r="DV206" s="38"/>
      <c r="DW206" s="38"/>
      <c r="DX206" s="38"/>
      <c r="DY206" s="38"/>
      <c r="DZ206" s="38"/>
      <c r="EA206" s="38"/>
      <c r="EB206" s="38"/>
      <c r="EC206" s="38"/>
      <c r="ED206" s="38"/>
      <c r="EE206" s="38"/>
      <c r="EF206" s="38"/>
      <c r="EG206" s="38"/>
      <c r="EH206" s="38"/>
      <c r="EI206" s="38"/>
      <c r="EJ206" s="38"/>
      <c r="EK206" s="38"/>
      <c r="EL206" s="38"/>
      <c r="EM206" s="38"/>
      <c r="EN206" s="38"/>
      <c r="EO206" s="38"/>
      <c r="EP206" s="38"/>
      <c r="EQ206" s="38"/>
      <c r="ER206" s="38"/>
      <c r="ES206" s="38"/>
      <c r="ET206" s="38"/>
      <c r="EU206" s="38"/>
      <c r="EV206" s="38"/>
      <c r="EW206" s="38"/>
      <c r="EX206" s="38"/>
      <c r="EY206" s="38"/>
      <c r="EZ206" s="38"/>
      <c r="FA206" s="38"/>
      <c r="FB206" s="38"/>
      <c r="FC206" s="38"/>
      <c r="FD206" s="38"/>
      <c r="FE206" s="38"/>
      <c r="FF206" s="38"/>
      <c r="FG206" s="38"/>
      <c r="FH206" s="38"/>
      <c r="FI206" s="38"/>
    </row>
    <row r="207" spans="1:165" s="44" customFormat="1" ht="48.75" customHeight="1">
      <c r="A207" s="381"/>
      <c r="B207" s="468"/>
      <c r="C207" s="469"/>
      <c r="D207" s="470"/>
      <c r="E207" s="469"/>
      <c r="F207" s="470"/>
      <c r="G207" s="469"/>
      <c r="H207" s="470"/>
      <c r="I207" s="468"/>
      <c r="J207" s="463" t="s">
        <v>278</v>
      </c>
      <c r="K207" s="464" t="s">
        <v>117</v>
      </c>
      <c r="L207" s="465" t="s">
        <v>176</v>
      </c>
      <c r="M207" s="363">
        <v>7000</v>
      </c>
      <c r="N207" s="363">
        <v>7990</v>
      </c>
      <c r="O207" s="406">
        <f t="shared" ref="O207:O214" si="38">IF(N207/M207&gt;1,100)</f>
        <v>100</v>
      </c>
      <c r="P207" s="433"/>
      <c r="Q207" s="474"/>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c r="DY207" s="38"/>
      <c r="DZ207" s="38"/>
      <c r="EA207" s="38"/>
      <c r="EB207" s="38"/>
      <c r="EC207" s="38"/>
      <c r="ED207" s="38"/>
      <c r="EE207" s="38"/>
      <c r="EF207" s="38"/>
      <c r="EG207" s="38"/>
      <c r="EH207" s="38"/>
      <c r="EI207" s="38"/>
      <c r="EJ207" s="38"/>
      <c r="EK207" s="38"/>
      <c r="EL207" s="38"/>
      <c r="EM207" s="38"/>
      <c r="EN207" s="38"/>
      <c r="EO207" s="38"/>
      <c r="EP207" s="38"/>
      <c r="EQ207" s="38"/>
      <c r="ER207" s="38"/>
      <c r="ES207" s="38"/>
      <c r="ET207" s="38"/>
      <c r="EU207" s="38"/>
      <c r="EV207" s="38"/>
      <c r="EW207" s="38"/>
      <c r="EX207" s="38"/>
      <c r="EY207" s="38"/>
      <c r="EZ207" s="38"/>
      <c r="FA207" s="38"/>
      <c r="FB207" s="38"/>
      <c r="FC207" s="38"/>
      <c r="FD207" s="38"/>
      <c r="FE207" s="38"/>
      <c r="FF207" s="38"/>
      <c r="FG207" s="38"/>
      <c r="FH207" s="38"/>
      <c r="FI207" s="38"/>
    </row>
    <row r="208" spans="1:165" s="44" customFormat="1" ht="62.25" customHeight="1">
      <c r="A208" s="381"/>
      <c r="B208" s="468"/>
      <c r="C208" s="469"/>
      <c r="D208" s="470"/>
      <c r="E208" s="469"/>
      <c r="F208" s="470"/>
      <c r="G208" s="469"/>
      <c r="H208" s="470"/>
      <c r="I208" s="468"/>
      <c r="J208" s="463" t="s">
        <v>279</v>
      </c>
      <c r="K208" s="464" t="s">
        <v>118</v>
      </c>
      <c r="L208" s="465" t="s">
        <v>105</v>
      </c>
      <c r="M208" s="363">
        <v>190000</v>
      </c>
      <c r="N208" s="363">
        <v>242682</v>
      </c>
      <c r="O208" s="406">
        <f t="shared" si="38"/>
        <v>100</v>
      </c>
      <c r="P208" s="475"/>
      <c r="Q208" s="474"/>
      <c r="BS208" s="38"/>
      <c r="BT208" s="38"/>
      <c r="BU208" s="38"/>
      <c r="BV208" s="38"/>
      <c r="BW208" s="38"/>
      <c r="BX208" s="38"/>
      <c r="BY208" s="38"/>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c r="DY208" s="38"/>
      <c r="DZ208" s="38"/>
      <c r="EA208" s="38"/>
      <c r="EB208" s="38"/>
      <c r="EC208" s="38"/>
      <c r="ED208" s="38"/>
      <c r="EE208" s="38"/>
      <c r="EF208" s="38"/>
      <c r="EG208" s="38"/>
      <c r="EH208" s="38"/>
      <c r="EI208" s="38"/>
      <c r="EJ208" s="38"/>
      <c r="EK208" s="38"/>
      <c r="EL208" s="38"/>
      <c r="EM208" s="38"/>
      <c r="EN208" s="38"/>
      <c r="EO208" s="38"/>
      <c r="EP208" s="38"/>
      <c r="EQ208" s="38"/>
      <c r="ER208" s="38"/>
      <c r="ES208" s="38"/>
      <c r="ET208" s="38"/>
      <c r="EU208" s="38"/>
      <c r="EV208" s="38"/>
      <c r="EW208" s="38"/>
      <c r="EX208" s="38"/>
      <c r="EY208" s="38"/>
      <c r="EZ208" s="38"/>
      <c r="FA208" s="38"/>
      <c r="FB208" s="38"/>
      <c r="FC208" s="38"/>
      <c r="FD208" s="38"/>
      <c r="FE208" s="38"/>
      <c r="FF208" s="38"/>
      <c r="FG208" s="38"/>
      <c r="FH208" s="38"/>
      <c r="FI208" s="38"/>
    </row>
    <row r="209" spans="1:165" s="44" customFormat="1" ht="78">
      <c r="A209" s="374" t="s">
        <v>146</v>
      </c>
      <c r="B209" s="289" t="s">
        <v>106</v>
      </c>
      <c r="C209" s="375" t="s">
        <v>253</v>
      </c>
      <c r="D209" s="403" t="s">
        <v>122</v>
      </c>
      <c r="E209" s="356">
        <v>90068.6</v>
      </c>
      <c r="F209" s="354">
        <v>89241.5</v>
      </c>
      <c r="G209" s="432" t="s">
        <v>5</v>
      </c>
      <c r="H209" s="471">
        <f>F209/E209*100</f>
        <v>99.081699948705761</v>
      </c>
      <c r="I209" s="462"/>
      <c r="J209" s="463" t="s">
        <v>254</v>
      </c>
      <c r="K209" s="464" t="s">
        <v>108</v>
      </c>
      <c r="L209" s="465" t="s">
        <v>109</v>
      </c>
      <c r="M209" s="466">
        <v>16828.599999999999</v>
      </c>
      <c r="N209" s="466">
        <v>43718.3</v>
      </c>
      <c r="O209" s="406">
        <f t="shared" si="38"/>
        <v>100</v>
      </c>
      <c r="P209" s="472">
        <f>SUM(O209:O221)/13</f>
        <v>98.157428466499582</v>
      </c>
      <c r="Q209" s="365"/>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c r="DG209" s="38"/>
      <c r="DH209" s="38"/>
      <c r="DI209" s="38"/>
      <c r="DJ209" s="38"/>
      <c r="DK209" s="38"/>
      <c r="DL209" s="38"/>
      <c r="DM209" s="38"/>
      <c r="DN209" s="38"/>
      <c r="DO209" s="38"/>
      <c r="DP209" s="38"/>
      <c r="DQ209" s="38"/>
      <c r="DR209" s="38"/>
      <c r="DS209" s="38"/>
      <c r="DT209" s="38"/>
      <c r="DU209" s="38"/>
      <c r="DV209" s="38"/>
      <c r="DW209" s="38"/>
      <c r="DX209" s="38"/>
      <c r="DY209" s="38"/>
      <c r="DZ209" s="38"/>
      <c r="EA209" s="38"/>
      <c r="EB209" s="38"/>
      <c r="EC209" s="38"/>
      <c r="ED209" s="38"/>
      <c r="EE209" s="38"/>
      <c r="EF209" s="38"/>
      <c r="EG209" s="38"/>
      <c r="EH209" s="38"/>
      <c r="EI209" s="38"/>
      <c r="EJ209" s="38"/>
      <c r="EK209" s="38"/>
      <c r="EL209" s="38"/>
      <c r="EM209" s="38"/>
      <c r="EN209" s="38"/>
      <c r="EO209" s="38"/>
      <c r="EP209" s="38"/>
      <c r="EQ209" s="38"/>
      <c r="ER209" s="38"/>
      <c r="ES209" s="38"/>
      <c r="ET209" s="38"/>
      <c r="EU209" s="38"/>
      <c r="EV209" s="38"/>
      <c r="EW209" s="38"/>
      <c r="EX209" s="38"/>
      <c r="EY209" s="38"/>
      <c r="EZ209" s="38"/>
      <c r="FA209" s="38"/>
      <c r="FB209" s="38"/>
      <c r="FC209" s="38"/>
      <c r="FD209" s="38"/>
      <c r="FE209" s="38"/>
      <c r="FF209" s="38"/>
      <c r="FG209" s="38"/>
      <c r="FH209" s="38"/>
      <c r="FI209" s="38"/>
    </row>
    <row r="210" spans="1:165" s="44" customFormat="1" ht="184.5" customHeight="1">
      <c r="A210" s="381"/>
      <c r="B210" s="476"/>
      <c r="C210" s="469"/>
      <c r="D210" s="470"/>
      <c r="E210" s="469"/>
      <c r="F210" s="470"/>
      <c r="G210" s="469"/>
      <c r="H210" s="470"/>
      <c r="I210" s="468"/>
      <c r="J210" s="463" t="s">
        <v>255</v>
      </c>
      <c r="K210" s="464" t="s">
        <v>123</v>
      </c>
      <c r="L210" s="465" t="s">
        <v>176</v>
      </c>
      <c r="M210" s="363">
        <v>1</v>
      </c>
      <c r="N210" s="362">
        <v>1</v>
      </c>
      <c r="O210" s="406">
        <f t="shared" ref="O210:O217" si="39">N210/M210*100</f>
        <v>100</v>
      </c>
      <c r="P210" s="433"/>
      <c r="Q210" s="464"/>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c r="FA210" s="38"/>
      <c r="FB210" s="38"/>
      <c r="FC210" s="38"/>
      <c r="FD210" s="38"/>
      <c r="FE210" s="38"/>
      <c r="FF210" s="38"/>
      <c r="FG210" s="38"/>
      <c r="FH210" s="38"/>
      <c r="FI210" s="38"/>
    </row>
    <row r="211" spans="1:165" s="44" customFormat="1" ht="109.2">
      <c r="A211" s="381"/>
      <c r="B211" s="476"/>
      <c r="C211" s="469"/>
      <c r="D211" s="470"/>
      <c r="E211" s="469"/>
      <c r="F211" s="470"/>
      <c r="G211" s="469"/>
      <c r="H211" s="470"/>
      <c r="I211" s="468"/>
      <c r="J211" s="463" t="s">
        <v>256</v>
      </c>
      <c r="K211" s="464" t="s">
        <v>124</v>
      </c>
      <c r="L211" s="465" t="s">
        <v>176</v>
      </c>
      <c r="M211" s="362">
        <v>80</v>
      </c>
      <c r="N211" s="362">
        <v>143</v>
      </c>
      <c r="O211" s="406">
        <f t="shared" si="38"/>
        <v>100</v>
      </c>
      <c r="P211" s="433"/>
      <c r="Q211" s="476"/>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row>
    <row r="212" spans="1:165" s="44" customFormat="1" ht="205.5" customHeight="1">
      <c r="A212" s="381"/>
      <c r="B212" s="476"/>
      <c r="C212" s="469"/>
      <c r="D212" s="470"/>
      <c r="E212" s="469"/>
      <c r="F212" s="470"/>
      <c r="G212" s="469"/>
      <c r="H212" s="470"/>
      <c r="I212" s="468"/>
      <c r="J212" s="463" t="s">
        <v>257</v>
      </c>
      <c r="K212" s="464" t="s">
        <v>110</v>
      </c>
      <c r="L212" s="465" t="s">
        <v>176</v>
      </c>
      <c r="M212" s="362">
        <v>5</v>
      </c>
      <c r="N212" s="362">
        <v>4</v>
      </c>
      <c r="O212" s="406">
        <f t="shared" si="39"/>
        <v>80</v>
      </c>
      <c r="P212" s="433"/>
      <c r="Q212" s="464" t="s">
        <v>768</v>
      </c>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row>
    <row r="213" spans="1:165" s="44" customFormat="1" ht="78">
      <c r="A213" s="381"/>
      <c r="B213" s="476"/>
      <c r="C213" s="469"/>
      <c r="D213" s="470"/>
      <c r="E213" s="469"/>
      <c r="F213" s="470"/>
      <c r="G213" s="469"/>
      <c r="H213" s="470"/>
      <c r="I213" s="468"/>
      <c r="J213" s="463" t="s">
        <v>258</v>
      </c>
      <c r="K213" s="464" t="s">
        <v>111</v>
      </c>
      <c r="L213" s="465" t="s">
        <v>176</v>
      </c>
      <c r="M213" s="363">
        <v>1189</v>
      </c>
      <c r="N213" s="363">
        <v>1422</v>
      </c>
      <c r="O213" s="406">
        <f t="shared" si="38"/>
        <v>100</v>
      </c>
      <c r="P213" s="433"/>
      <c r="Q213" s="476"/>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c r="FA213" s="38"/>
      <c r="FB213" s="38"/>
      <c r="FC213" s="38"/>
      <c r="FD213" s="38"/>
      <c r="FE213" s="38"/>
      <c r="FF213" s="38"/>
      <c r="FG213" s="38"/>
      <c r="FH213" s="38"/>
      <c r="FI213" s="38"/>
    </row>
    <row r="214" spans="1:165" s="44" customFormat="1" ht="62.4">
      <c r="A214" s="381"/>
      <c r="B214" s="476"/>
      <c r="C214" s="469"/>
      <c r="D214" s="470"/>
      <c r="E214" s="469"/>
      <c r="F214" s="470"/>
      <c r="G214" s="469"/>
      <c r="H214" s="470"/>
      <c r="I214" s="468"/>
      <c r="J214" s="463" t="s">
        <v>259</v>
      </c>
      <c r="K214" s="464" t="s">
        <v>112</v>
      </c>
      <c r="L214" s="465" t="s">
        <v>176</v>
      </c>
      <c r="M214" s="363">
        <v>1086</v>
      </c>
      <c r="N214" s="363">
        <v>1736</v>
      </c>
      <c r="O214" s="406">
        <f t="shared" si="38"/>
        <v>100</v>
      </c>
      <c r="P214" s="433"/>
      <c r="Q214" s="464"/>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row>
    <row r="215" spans="1:165" s="44" customFormat="1" ht="31.2">
      <c r="A215" s="381"/>
      <c r="B215" s="476"/>
      <c r="C215" s="469"/>
      <c r="D215" s="470"/>
      <c r="E215" s="469"/>
      <c r="F215" s="470"/>
      <c r="G215" s="469"/>
      <c r="H215" s="470"/>
      <c r="I215" s="468"/>
      <c r="J215" s="463" t="s">
        <v>260</v>
      </c>
      <c r="K215" s="464" t="s">
        <v>113</v>
      </c>
      <c r="L215" s="465" t="s">
        <v>176</v>
      </c>
      <c r="M215" s="363">
        <v>11939</v>
      </c>
      <c r="N215" s="363">
        <v>11467</v>
      </c>
      <c r="O215" s="406">
        <f t="shared" si="39"/>
        <v>96.046570064494517</v>
      </c>
      <c r="P215" s="433"/>
      <c r="Q215" s="464" t="s">
        <v>424</v>
      </c>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row>
    <row r="216" spans="1:165" s="44" customFormat="1" ht="62.4">
      <c r="A216" s="381"/>
      <c r="B216" s="476"/>
      <c r="C216" s="469"/>
      <c r="D216" s="470"/>
      <c r="E216" s="469"/>
      <c r="F216" s="470"/>
      <c r="G216" s="469"/>
      <c r="H216" s="470"/>
      <c r="I216" s="468"/>
      <c r="J216" s="463" t="s">
        <v>261</v>
      </c>
      <c r="K216" s="464" t="s">
        <v>114</v>
      </c>
      <c r="L216" s="465" t="s">
        <v>176</v>
      </c>
      <c r="M216" s="363">
        <v>1513</v>
      </c>
      <c r="N216" s="363">
        <v>1513</v>
      </c>
      <c r="O216" s="406">
        <f t="shared" si="39"/>
        <v>100</v>
      </c>
      <c r="P216" s="433"/>
      <c r="Q216" s="477"/>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row>
    <row r="217" spans="1:165" s="44" customFormat="1" ht="109.2">
      <c r="A217" s="381"/>
      <c r="B217" s="476"/>
      <c r="C217" s="469"/>
      <c r="D217" s="470"/>
      <c r="E217" s="469"/>
      <c r="F217" s="470"/>
      <c r="G217" s="469"/>
      <c r="H217" s="470"/>
      <c r="I217" s="468"/>
      <c r="J217" s="463" t="s">
        <v>262</v>
      </c>
      <c r="K217" s="464" t="s">
        <v>115</v>
      </c>
      <c r="L217" s="465" t="s">
        <v>176</v>
      </c>
      <c r="M217" s="363">
        <v>12</v>
      </c>
      <c r="N217" s="362">
        <v>12</v>
      </c>
      <c r="O217" s="406">
        <f t="shared" si="39"/>
        <v>100</v>
      </c>
      <c r="P217" s="433"/>
      <c r="Q217" s="467"/>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row>
    <row r="218" spans="1:165" s="44" customFormat="1" ht="46.8">
      <c r="A218" s="381"/>
      <c r="B218" s="476"/>
      <c r="C218" s="469"/>
      <c r="D218" s="470"/>
      <c r="E218" s="469"/>
      <c r="F218" s="470"/>
      <c r="G218" s="469"/>
      <c r="H218" s="470"/>
      <c r="I218" s="468"/>
      <c r="J218" s="463" t="s">
        <v>263</v>
      </c>
      <c r="K218" s="464" t="s">
        <v>116</v>
      </c>
      <c r="L218" s="465" t="s">
        <v>176</v>
      </c>
      <c r="M218" s="363">
        <v>23330</v>
      </c>
      <c r="N218" s="363">
        <v>31154</v>
      </c>
      <c r="O218" s="406">
        <f>IF(N218/M218&gt;1,100)</f>
        <v>100</v>
      </c>
      <c r="P218" s="433"/>
      <c r="Q218" s="467"/>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row>
    <row r="219" spans="1:165" s="44" customFormat="1" ht="172.5" customHeight="1">
      <c r="A219" s="381"/>
      <c r="B219" s="476"/>
      <c r="C219" s="469"/>
      <c r="D219" s="470"/>
      <c r="E219" s="469"/>
      <c r="F219" s="470"/>
      <c r="G219" s="469"/>
      <c r="H219" s="470"/>
      <c r="I219" s="468"/>
      <c r="J219" s="463" t="s">
        <v>264</v>
      </c>
      <c r="K219" s="464" t="s">
        <v>121</v>
      </c>
      <c r="L219" s="465" t="s">
        <v>176</v>
      </c>
      <c r="M219" s="363">
        <v>5962</v>
      </c>
      <c r="N219" s="363">
        <v>6193</v>
      </c>
      <c r="O219" s="406">
        <f>IF(N219/M219&gt;1,100)</f>
        <v>100</v>
      </c>
      <c r="P219" s="433"/>
      <c r="Q219" s="467"/>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row>
    <row r="220" spans="1:165" s="44" customFormat="1" ht="46.5" customHeight="1">
      <c r="A220" s="381"/>
      <c r="B220" s="476"/>
      <c r="C220" s="469"/>
      <c r="D220" s="470"/>
      <c r="E220" s="469"/>
      <c r="F220" s="470"/>
      <c r="G220" s="469"/>
      <c r="H220" s="470"/>
      <c r="I220" s="468"/>
      <c r="J220" s="463" t="s">
        <v>265</v>
      </c>
      <c r="K220" s="464" t="s">
        <v>117</v>
      </c>
      <c r="L220" s="465" t="s">
        <v>176</v>
      </c>
      <c r="M220" s="363">
        <v>181</v>
      </c>
      <c r="N220" s="362">
        <v>185</v>
      </c>
      <c r="O220" s="406">
        <f>IF(N220/M220&gt;1,100)</f>
        <v>100</v>
      </c>
      <c r="P220" s="433"/>
      <c r="Q220" s="476"/>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row>
    <row r="221" spans="1:165" s="44" customFormat="1" ht="61.5" customHeight="1">
      <c r="A221" s="381"/>
      <c r="B221" s="476"/>
      <c r="C221" s="469"/>
      <c r="D221" s="470"/>
      <c r="E221" s="469"/>
      <c r="F221" s="470"/>
      <c r="G221" s="469"/>
      <c r="H221" s="470"/>
      <c r="I221" s="468"/>
      <c r="J221" s="463" t="s">
        <v>266</v>
      </c>
      <c r="K221" s="464" t="s">
        <v>118</v>
      </c>
      <c r="L221" s="465" t="s">
        <v>105</v>
      </c>
      <c r="M221" s="363">
        <v>372561</v>
      </c>
      <c r="N221" s="363">
        <v>389679</v>
      </c>
      <c r="O221" s="406">
        <f t="shared" ref="O221" si="40">IF(N221/M221&gt;1,100)</f>
        <v>100</v>
      </c>
      <c r="P221" s="433"/>
      <c r="Q221" s="289"/>
      <c r="BS221" s="38"/>
      <c r="BT221" s="38"/>
      <c r="BU221" s="38"/>
      <c r="BV221" s="38"/>
      <c r="BW221" s="38"/>
      <c r="BX221" s="38"/>
      <c r="BY221" s="38"/>
      <c r="BZ221" s="38"/>
      <c r="CA221" s="38"/>
      <c r="CB221" s="38"/>
      <c r="CC221" s="38"/>
      <c r="CD221" s="38"/>
      <c r="CE221" s="38"/>
      <c r="CF221" s="38"/>
      <c r="CG221" s="38"/>
      <c r="CH221" s="38"/>
      <c r="CI221" s="38"/>
      <c r="CJ221" s="38"/>
      <c r="CK221" s="38"/>
      <c r="CL221" s="38"/>
      <c r="CM221" s="38"/>
      <c r="CN221" s="38"/>
      <c r="CO221" s="38"/>
      <c r="CP221" s="38"/>
      <c r="CQ221" s="38"/>
      <c r="CR221" s="38"/>
      <c r="CS221" s="38"/>
      <c r="CT221" s="38"/>
      <c r="CU221" s="38"/>
      <c r="CV221" s="38"/>
      <c r="CW221" s="38"/>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c r="DY221" s="38"/>
      <c r="DZ221" s="38"/>
      <c r="EA221" s="38"/>
      <c r="EB221" s="38"/>
      <c r="EC221" s="38"/>
      <c r="ED221" s="38"/>
      <c r="EE221" s="38"/>
      <c r="EF221" s="38"/>
      <c r="EG221" s="38"/>
      <c r="EH221" s="38"/>
      <c r="EI221" s="38"/>
      <c r="EJ221" s="38"/>
      <c r="EK221" s="38"/>
      <c r="EL221" s="38"/>
      <c r="EM221" s="38"/>
      <c r="EN221" s="38"/>
      <c r="EO221" s="38"/>
      <c r="EP221" s="38"/>
      <c r="EQ221" s="38"/>
      <c r="ER221" s="38"/>
      <c r="ES221" s="38"/>
      <c r="ET221" s="38"/>
      <c r="EU221" s="38"/>
      <c r="EV221" s="38"/>
      <c r="EW221" s="38"/>
      <c r="EX221" s="38"/>
      <c r="EY221" s="38"/>
      <c r="EZ221" s="38"/>
      <c r="FA221" s="38"/>
      <c r="FB221" s="38"/>
      <c r="FC221" s="38"/>
      <c r="FD221" s="38"/>
      <c r="FE221" s="38"/>
      <c r="FF221" s="38"/>
      <c r="FG221" s="38"/>
      <c r="FH221" s="38"/>
      <c r="FI221" s="38"/>
    </row>
    <row r="222" spans="1:165" s="44" customFormat="1" ht="78">
      <c r="A222" s="374" t="s">
        <v>147</v>
      </c>
      <c r="B222" s="289" t="s">
        <v>106</v>
      </c>
      <c r="C222" s="375" t="s">
        <v>253</v>
      </c>
      <c r="D222" s="403" t="s">
        <v>125</v>
      </c>
      <c r="E222" s="356">
        <v>135297.9</v>
      </c>
      <c r="F222" s="354">
        <v>134959.4</v>
      </c>
      <c r="G222" s="432" t="s">
        <v>5</v>
      </c>
      <c r="H222" s="471">
        <f>F222/E222*100</f>
        <v>99.749811342230728</v>
      </c>
      <c r="I222" s="463" t="s">
        <v>425</v>
      </c>
      <c r="J222" s="463" t="s">
        <v>254</v>
      </c>
      <c r="K222" s="464" t="s">
        <v>108</v>
      </c>
      <c r="L222" s="465" t="s">
        <v>109</v>
      </c>
      <c r="M222" s="466">
        <v>6921.6</v>
      </c>
      <c r="N222" s="466">
        <v>7975.2</v>
      </c>
      <c r="O222" s="406">
        <f>IF(N222/M222&gt;1,100)</f>
        <v>100</v>
      </c>
      <c r="P222" s="472">
        <f>SUM(O222:O234)/13</f>
        <v>99.660729431721791</v>
      </c>
      <c r="Q222" s="467"/>
      <c r="BS222" s="38"/>
      <c r="BT222" s="38"/>
      <c r="BU222" s="38"/>
      <c r="BV222" s="38"/>
      <c r="BW222" s="38"/>
      <c r="BX222" s="38"/>
      <c r="BY222" s="38"/>
      <c r="BZ222" s="38"/>
      <c r="CA222" s="38"/>
      <c r="CB222" s="38"/>
      <c r="CC222" s="38"/>
      <c r="CD222" s="38"/>
      <c r="CE222" s="38"/>
      <c r="CF222" s="38"/>
      <c r="CG222" s="38"/>
      <c r="CH222" s="38"/>
      <c r="CI222" s="38"/>
      <c r="CJ222" s="38"/>
      <c r="CK222" s="38"/>
      <c r="CL222" s="38"/>
      <c r="CM222" s="38"/>
      <c r="CN222" s="38"/>
      <c r="CO222" s="38"/>
      <c r="CP222" s="38"/>
      <c r="CQ222" s="38"/>
      <c r="CR222" s="38"/>
      <c r="CS222" s="38"/>
      <c r="CT222" s="38"/>
      <c r="CU222" s="38"/>
      <c r="CV222" s="38"/>
      <c r="CW222" s="38"/>
      <c r="CX222" s="38"/>
      <c r="CY222" s="38"/>
      <c r="CZ222" s="38"/>
      <c r="DA222" s="38"/>
      <c r="DB222" s="38"/>
      <c r="DC222" s="38"/>
      <c r="DD222" s="38"/>
      <c r="DE222" s="38"/>
      <c r="DF222" s="38"/>
      <c r="DG222" s="38"/>
      <c r="DH222" s="38"/>
      <c r="DI222" s="38"/>
      <c r="DJ222" s="38"/>
      <c r="DK222" s="38"/>
      <c r="DL222" s="38"/>
      <c r="DM222" s="38"/>
      <c r="DN222" s="38"/>
      <c r="DO222" s="38"/>
      <c r="DP222" s="38"/>
      <c r="DQ222" s="38"/>
      <c r="DR222" s="38"/>
      <c r="DS222" s="38"/>
      <c r="DT222" s="38"/>
      <c r="DU222" s="38"/>
      <c r="DV222" s="38"/>
      <c r="DW222" s="38"/>
      <c r="DX222" s="38"/>
      <c r="DY222" s="38"/>
      <c r="DZ222" s="38"/>
      <c r="EA222" s="38"/>
      <c r="EB222" s="38"/>
      <c r="EC222" s="38"/>
      <c r="ED222" s="38"/>
      <c r="EE222" s="38"/>
      <c r="EF222" s="38"/>
      <c r="EG222" s="38"/>
      <c r="EH222" s="38"/>
      <c r="EI222" s="38"/>
      <c r="EJ222" s="38"/>
      <c r="EK222" s="38"/>
      <c r="EL222" s="38"/>
      <c r="EM222" s="38"/>
      <c r="EN222" s="38"/>
      <c r="EO222" s="38"/>
      <c r="EP222" s="38"/>
      <c r="EQ222" s="38"/>
      <c r="ER222" s="38"/>
      <c r="ES222" s="38"/>
      <c r="ET222" s="38"/>
      <c r="EU222" s="38"/>
      <c r="EV222" s="38"/>
      <c r="EW222" s="38"/>
      <c r="EX222" s="38"/>
      <c r="EY222" s="38"/>
      <c r="EZ222" s="38"/>
      <c r="FA222" s="38"/>
      <c r="FB222" s="38"/>
      <c r="FC222" s="38"/>
      <c r="FD222" s="38"/>
      <c r="FE222" s="38"/>
      <c r="FF222" s="38"/>
      <c r="FG222" s="38"/>
      <c r="FH222" s="38"/>
      <c r="FI222" s="38"/>
    </row>
    <row r="223" spans="1:165" s="44" customFormat="1" ht="171" customHeight="1">
      <c r="A223" s="381"/>
      <c r="B223" s="476"/>
      <c r="C223" s="469"/>
      <c r="D223" s="470"/>
      <c r="E223" s="469"/>
      <c r="F223" s="470"/>
      <c r="G223" s="469"/>
      <c r="H223" s="470"/>
      <c r="I223" s="468"/>
      <c r="J223" s="463" t="s">
        <v>255</v>
      </c>
      <c r="K223" s="464" t="s">
        <v>123</v>
      </c>
      <c r="L223" s="465" t="s">
        <v>176</v>
      </c>
      <c r="M223" s="363">
        <v>3</v>
      </c>
      <c r="N223" s="363">
        <v>3</v>
      </c>
      <c r="O223" s="406">
        <f t="shared" ref="O223:O234" si="41">N223/M223*100</f>
        <v>100</v>
      </c>
      <c r="P223" s="433"/>
      <c r="Q223" s="467"/>
      <c r="BS223" s="38"/>
      <c r="BT223" s="38"/>
      <c r="BU223" s="38"/>
      <c r="BV223" s="38"/>
      <c r="BW223" s="38"/>
      <c r="BX223" s="38"/>
      <c r="BY223" s="38"/>
      <c r="BZ223" s="38"/>
      <c r="CA223" s="38"/>
      <c r="CB223" s="38"/>
      <c r="CC223" s="38"/>
      <c r="CD223" s="38"/>
      <c r="CE223" s="38"/>
      <c r="CF223" s="38"/>
      <c r="CG223" s="38"/>
      <c r="CH223" s="38"/>
      <c r="CI223" s="38"/>
      <c r="CJ223" s="38"/>
      <c r="CK223" s="38"/>
      <c r="CL223" s="38"/>
      <c r="CM223" s="38"/>
      <c r="CN223" s="38"/>
      <c r="CO223" s="38"/>
      <c r="CP223" s="38"/>
      <c r="CQ223" s="38"/>
      <c r="CR223" s="38"/>
      <c r="CS223" s="38"/>
      <c r="CT223" s="38"/>
      <c r="CU223" s="38"/>
      <c r="CV223" s="38"/>
      <c r="CW223" s="38"/>
      <c r="CX223" s="38"/>
      <c r="CY223" s="38"/>
      <c r="CZ223" s="38"/>
      <c r="DA223" s="38"/>
      <c r="DB223" s="38"/>
      <c r="DC223" s="38"/>
      <c r="DD223" s="38"/>
      <c r="DE223" s="38"/>
      <c r="DF223" s="38"/>
      <c r="DG223" s="38"/>
      <c r="DH223" s="38"/>
      <c r="DI223" s="38"/>
      <c r="DJ223" s="38"/>
      <c r="DK223" s="38"/>
      <c r="DL223" s="38"/>
      <c r="DM223" s="38"/>
      <c r="DN223" s="38"/>
      <c r="DO223" s="38"/>
      <c r="DP223" s="38"/>
      <c r="DQ223" s="38"/>
      <c r="DR223" s="38"/>
      <c r="DS223" s="38"/>
      <c r="DT223" s="38"/>
      <c r="DU223" s="38"/>
      <c r="DV223" s="38"/>
      <c r="DW223" s="38"/>
      <c r="DX223" s="38"/>
      <c r="DY223" s="38"/>
      <c r="DZ223" s="38"/>
      <c r="EA223" s="38"/>
      <c r="EB223" s="38"/>
      <c r="EC223" s="38"/>
      <c r="ED223" s="38"/>
      <c r="EE223" s="38"/>
      <c r="EF223" s="38"/>
      <c r="EG223" s="38"/>
      <c r="EH223" s="38"/>
      <c r="EI223" s="38"/>
      <c r="EJ223" s="38"/>
      <c r="EK223" s="38"/>
      <c r="EL223" s="38"/>
      <c r="EM223" s="38"/>
      <c r="EN223" s="38"/>
      <c r="EO223" s="38"/>
      <c r="EP223" s="38"/>
      <c r="EQ223" s="38"/>
      <c r="ER223" s="38"/>
      <c r="ES223" s="38"/>
      <c r="ET223" s="38"/>
      <c r="EU223" s="38"/>
      <c r="EV223" s="38"/>
      <c r="EW223" s="38"/>
      <c r="EX223" s="38"/>
      <c r="EY223" s="38"/>
      <c r="EZ223" s="38"/>
      <c r="FA223" s="38"/>
      <c r="FB223" s="38"/>
      <c r="FC223" s="38"/>
      <c r="FD223" s="38"/>
      <c r="FE223" s="38"/>
      <c r="FF223" s="38"/>
      <c r="FG223" s="38"/>
      <c r="FH223" s="38"/>
      <c r="FI223" s="38"/>
    </row>
    <row r="224" spans="1:165" s="44" customFormat="1" ht="142.5" customHeight="1">
      <c r="A224" s="381"/>
      <c r="B224" s="476"/>
      <c r="C224" s="469"/>
      <c r="D224" s="470"/>
      <c r="E224" s="469"/>
      <c r="F224" s="470"/>
      <c r="G224" s="469"/>
      <c r="H224" s="470"/>
      <c r="I224" s="468"/>
      <c r="J224" s="463" t="s">
        <v>256</v>
      </c>
      <c r="K224" s="464" t="s">
        <v>124</v>
      </c>
      <c r="L224" s="465" t="s">
        <v>176</v>
      </c>
      <c r="M224" s="362">
        <v>57</v>
      </c>
      <c r="N224" s="362">
        <v>57</v>
      </c>
      <c r="O224" s="406">
        <f t="shared" si="41"/>
        <v>100</v>
      </c>
      <c r="P224" s="433"/>
      <c r="Q224" s="467"/>
      <c r="BS224" s="38"/>
      <c r="BT224" s="38"/>
      <c r="BU224" s="38"/>
      <c r="BV224" s="38"/>
      <c r="BW224" s="38"/>
      <c r="BX224" s="38"/>
      <c r="BY224" s="38"/>
      <c r="BZ224" s="38"/>
      <c r="CA224" s="38"/>
      <c r="CB224" s="38"/>
      <c r="CC224" s="38"/>
      <c r="CD224" s="38"/>
      <c r="CE224" s="38"/>
      <c r="CF224" s="38"/>
      <c r="CG224" s="38"/>
      <c r="CH224" s="38"/>
      <c r="CI224" s="38"/>
      <c r="CJ224" s="38"/>
      <c r="CK224" s="38"/>
      <c r="CL224" s="38"/>
      <c r="CM224" s="38"/>
      <c r="CN224" s="38"/>
      <c r="CO224" s="38"/>
      <c r="CP224" s="38"/>
      <c r="CQ224" s="38"/>
      <c r="CR224" s="38"/>
      <c r="CS224" s="38"/>
      <c r="CT224" s="38"/>
      <c r="CU224" s="38"/>
      <c r="CV224" s="38"/>
      <c r="CW224" s="38"/>
      <c r="CX224" s="38"/>
      <c r="CY224" s="38"/>
      <c r="CZ224" s="38"/>
      <c r="DA224" s="38"/>
      <c r="DB224" s="38"/>
      <c r="DC224" s="38"/>
      <c r="DD224" s="38"/>
      <c r="DE224" s="38"/>
      <c r="DF224" s="38"/>
      <c r="DG224" s="38"/>
      <c r="DH224" s="38"/>
      <c r="DI224" s="38"/>
      <c r="DJ224" s="38"/>
      <c r="DK224" s="38"/>
      <c r="DL224" s="38"/>
      <c r="DM224" s="38"/>
      <c r="DN224" s="38"/>
      <c r="DO224" s="38"/>
      <c r="DP224" s="38"/>
      <c r="DQ224" s="38"/>
      <c r="DR224" s="38"/>
      <c r="DS224" s="38"/>
      <c r="DT224" s="38"/>
      <c r="DU224" s="38"/>
      <c r="DV224" s="38"/>
      <c r="DW224" s="38"/>
      <c r="DX224" s="38"/>
      <c r="DY224" s="38"/>
      <c r="DZ224" s="38"/>
      <c r="EA224" s="38"/>
      <c r="EB224" s="38"/>
      <c r="EC224" s="38"/>
      <c r="ED224" s="38"/>
      <c r="EE224" s="38"/>
      <c r="EF224" s="38"/>
      <c r="EG224" s="38"/>
      <c r="EH224" s="38"/>
      <c r="EI224" s="38"/>
      <c r="EJ224" s="38"/>
      <c r="EK224" s="38"/>
      <c r="EL224" s="38"/>
      <c r="EM224" s="38"/>
      <c r="EN224" s="38"/>
      <c r="EO224" s="38"/>
      <c r="EP224" s="38"/>
      <c r="EQ224" s="38"/>
      <c r="ER224" s="38"/>
      <c r="ES224" s="38"/>
      <c r="ET224" s="38"/>
      <c r="EU224" s="38"/>
      <c r="EV224" s="38"/>
      <c r="EW224" s="38"/>
      <c r="EX224" s="38"/>
      <c r="EY224" s="38"/>
      <c r="EZ224" s="38"/>
      <c r="FA224" s="38"/>
      <c r="FB224" s="38"/>
      <c r="FC224" s="38"/>
      <c r="FD224" s="38"/>
      <c r="FE224" s="38"/>
      <c r="FF224" s="38"/>
      <c r="FG224" s="38"/>
      <c r="FH224" s="38"/>
      <c r="FI224" s="38"/>
    </row>
    <row r="225" spans="1:165" s="44" customFormat="1" ht="201" customHeight="1">
      <c r="A225" s="381"/>
      <c r="B225" s="476"/>
      <c r="C225" s="469"/>
      <c r="D225" s="470"/>
      <c r="E225" s="469"/>
      <c r="F225" s="470"/>
      <c r="G225" s="469"/>
      <c r="H225" s="470"/>
      <c r="I225" s="468"/>
      <c r="J225" s="463" t="s">
        <v>257</v>
      </c>
      <c r="K225" s="464" t="s">
        <v>110</v>
      </c>
      <c r="L225" s="465" t="s">
        <v>176</v>
      </c>
      <c r="M225" s="362">
        <v>5</v>
      </c>
      <c r="N225" s="362">
        <v>5</v>
      </c>
      <c r="O225" s="406">
        <f t="shared" si="41"/>
        <v>100</v>
      </c>
      <c r="P225" s="433"/>
      <c r="Q225" s="467"/>
      <c r="BS225" s="38"/>
      <c r="BT225" s="38"/>
      <c r="BU225" s="38"/>
      <c r="BV225" s="38"/>
      <c r="BW225" s="38"/>
      <c r="BX225" s="38"/>
      <c r="BY225" s="38"/>
      <c r="BZ225" s="38"/>
      <c r="CA225" s="38"/>
      <c r="CB225" s="38"/>
      <c r="CC225" s="38"/>
      <c r="CD225" s="38"/>
      <c r="CE225" s="38"/>
      <c r="CF225" s="38"/>
      <c r="CG225" s="38"/>
      <c r="CH225" s="38"/>
      <c r="CI225" s="38"/>
      <c r="CJ225" s="38"/>
      <c r="CK225" s="38"/>
      <c r="CL225" s="38"/>
      <c r="CM225" s="38"/>
      <c r="CN225" s="38"/>
      <c r="CO225" s="38"/>
      <c r="CP225" s="38"/>
      <c r="CQ225" s="38"/>
      <c r="CR225" s="38"/>
      <c r="CS225" s="38"/>
      <c r="CT225" s="38"/>
      <c r="CU225" s="38"/>
      <c r="CV225" s="38"/>
      <c r="CW225" s="38"/>
      <c r="CX225" s="38"/>
      <c r="CY225" s="38"/>
      <c r="CZ225" s="38"/>
      <c r="DA225" s="38"/>
      <c r="DB225" s="38"/>
      <c r="DC225" s="38"/>
      <c r="DD225" s="38"/>
      <c r="DE225" s="38"/>
      <c r="DF225" s="38"/>
      <c r="DG225" s="38"/>
      <c r="DH225" s="38"/>
      <c r="DI225" s="38"/>
      <c r="DJ225" s="38"/>
      <c r="DK225" s="38"/>
      <c r="DL225" s="38"/>
      <c r="DM225" s="38"/>
      <c r="DN225" s="38"/>
      <c r="DO225" s="38"/>
      <c r="DP225" s="38"/>
      <c r="DQ225" s="38"/>
      <c r="DR225" s="38"/>
      <c r="DS225" s="38"/>
      <c r="DT225" s="38"/>
      <c r="DU225" s="38"/>
      <c r="DV225" s="38"/>
      <c r="DW225" s="38"/>
      <c r="DX225" s="38"/>
      <c r="DY225" s="38"/>
      <c r="DZ225" s="38"/>
      <c r="EA225" s="38"/>
      <c r="EB225" s="38"/>
      <c r="EC225" s="38"/>
      <c r="ED225" s="38"/>
      <c r="EE225" s="38"/>
      <c r="EF225" s="38"/>
      <c r="EG225" s="38"/>
      <c r="EH225" s="38"/>
      <c r="EI225" s="38"/>
      <c r="EJ225" s="38"/>
      <c r="EK225" s="38"/>
      <c r="EL225" s="38"/>
      <c r="EM225" s="38"/>
      <c r="EN225" s="38"/>
      <c r="EO225" s="38"/>
      <c r="EP225" s="38"/>
      <c r="EQ225" s="38"/>
      <c r="ER225" s="38"/>
      <c r="ES225" s="38"/>
      <c r="ET225" s="38"/>
      <c r="EU225" s="38"/>
      <c r="EV225" s="38"/>
      <c r="EW225" s="38"/>
      <c r="EX225" s="38"/>
      <c r="EY225" s="38"/>
      <c r="EZ225" s="38"/>
      <c r="FA225" s="38"/>
      <c r="FB225" s="38"/>
      <c r="FC225" s="38"/>
      <c r="FD225" s="38"/>
      <c r="FE225" s="38"/>
      <c r="FF225" s="38"/>
      <c r="FG225" s="38"/>
      <c r="FH225" s="38"/>
      <c r="FI225" s="38"/>
    </row>
    <row r="226" spans="1:165" s="44" customFormat="1" ht="96.75" customHeight="1">
      <c r="A226" s="381"/>
      <c r="B226" s="476"/>
      <c r="C226" s="469"/>
      <c r="D226" s="470"/>
      <c r="E226" s="469"/>
      <c r="F226" s="470"/>
      <c r="G226" s="469"/>
      <c r="H226" s="470"/>
      <c r="I226" s="468"/>
      <c r="J226" s="463" t="s">
        <v>258</v>
      </c>
      <c r="K226" s="464" t="s">
        <v>111</v>
      </c>
      <c r="L226" s="465" t="s">
        <v>176</v>
      </c>
      <c r="M226" s="362">
        <v>1006</v>
      </c>
      <c r="N226" s="362">
        <v>1006</v>
      </c>
      <c r="O226" s="406">
        <f t="shared" si="41"/>
        <v>100</v>
      </c>
      <c r="P226" s="433"/>
      <c r="Q226" s="467"/>
      <c r="BS226" s="38"/>
      <c r="BT226" s="38"/>
      <c r="BU226" s="38"/>
      <c r="BV226" s="38"/>
      <c r="BW226" s="38"/>
      <c r="BX226" s="38"/>
      <c r="BY226" s="38"/>
      <c r="BZ226" s="38"/>
      <c r="CA226" s="38"/>
      <c r="CB226" s="38"/>
      <c r="CC226" s="38"/>
      <c r="CD226" s="38"/>
      <c r="CE226" s="38"/>
      <c r="CF226" s="38"/>
      <c r="CG226" s="38"/>
      <c r="CH226" s="38"/>
      <c r="CI226" s="38"/>
      <c r="CJ226" s="38"/>
      <c r="CK226" s="38"/>
      <c r="CL226" s="38"/>
      <c r="CM226" s="38"/>
      <c r="CN226" s="38"/>
      <c r="CO226" s="38"/>
      <c r="CP226" s="38"/>
      <c r="CQ226" s="38"/>
      <c r="CR226" s="38"/>
      <c r="CS226" s="38"/>
      <c r="CT226" s="38"/>
      <c r="CU226" s="38"/>
      <c r="CV226" s="38"/>
      <c r="CW226" s="38"/>
      <c r="CX226" s="38"/>
      <c r="CY226" s="38"/>
      <c r="CZ226" s="38"/>
      <c r="DA226" s="38"/>
      <c r="DB226" s="38"/>
      <c r="DC226" s="38"/>
      <c r="DD226" s="38"/>
      <c r="DE226" s="38"/>
      <c r="DF226" s="38"/>
      <c r="DG226" s="38"/>
      <c r="DH226" s="38"/>
      <c r="DI226" s="38"/>
      <c r="DJ226" s="38"/>
      <c r="DK226" s="38"/>
      <c r="DL226" s="38"/>
      <c r="DM226" s="38"/>
      <c r="DN226" s="38"/>
      <c r="DO226" s="38"/>
      <c r="DP226" s="38"/>
      <c r="DQ226" s="38"/>
      <c r="DR226" s="38"/>
      <c r="DS226" s="38"/>
      <c r="DT226" s="38"/>
      <c r="DU226" s="38"/>
      <c r="DV226" s="38"/>
      <c r="DW226" s="38"/>
      <c r="DX226" s="38"/>
      <c r="DY226" s="38"/>
      <c r="DZ226" s="38"/>
      <c r="EA226" s="38"/>
      <c r="EB226" s="38"/>
      <c r="EC226" s="38"/>
      <c r="ED226" s="38"/>
      <c r="EE226" s="38"/>
      <c r="EF226" s="38"/>
      <c r="EG226" s="38"/>
      <c r="EH226" s="38"/>
      <c r="EI226" s="38"/>
      <c r="EJ226" s="38"/>
      <c r="EK226" s="38"/>
      <c r="EL226" s="38"/>
      <c r="EM226" s="38"/>
      <c r="EN226" s="38"/>
      <c r="EO226" s="38"/>
      <c r="EP226" s="38"/>
      <c r="EQ226" s="38"/>
      <c r="ER226" s="38"/>
      <c r="ES226" s="38"/>
      <c r="ET226" s="38"/>
      <c r="EU226" s="38"/>
      <c r="EV226" s="38"/>
      <c r="EW226" s="38"/>
      <c r="EX226" s="38"/>
      <c r="EY226" s="38"/>
      <c r="EZ226" s="38"/>
      <c r="FA226" s="38"/>
      <c r="FB226" s="38"/>
      <c r="FC226" s="38"/>
      <c r="FD226" s="38"/>
      <c r="FE226" s="38"/>
      <c r="FF226" s="38"/>
      <c r="FG226" s="38"/>
      <c r="FH226" s="38"/>
      <c r="FI226" s="38"/>
    </row>
    <row r="227" spans="1:165" s="44" customFormat="1" ht="85.5" customHeight="1">
      <c r="A227" s="381"/>
      <c r="B227" s="476"/>
      <c r="C227" s="469"/>
      <c r="D227" s="470"/>
      <c r="E227" s="469"/>
      <c r="F227" s="470"/>
      <c r="G227" s="469"/>
      <c r="H227" s="470"/>
      <c r="I227" s="468"/>
      <c r="J227" s="463" t="s">
        <v>259</v>
      </c>
      <c r="K227" s="464" t="s">
        <v>112</v>
      </c>
      <c r="L227" s="465" t="s">
        <v>176</v>
      </c>
      <c r="M227" s="362">
        <v>1220</v>
      </c>
      <c r="N227" s="362">
        <v>1368</v>
      </c>
      <c r="O227" s="406">
        <f>IF(N227/M227&gt;1,100)</f>
        <v>100</v>
      </c>
      <c r="P227" s="433"/>
      <c r="Q227" s="467"/>
      <c r="BS227" s="38"/>
      <c r="BT227" s="38"/>
      <c r="BU227" s="38"/>
      <c r="BV227" s="38"/>
      <c r="BW227" s="38"/>
      <c r="BX227" s="38"/>
      <c r="BY227" s="38"/>
      <c r="BZ227" s="38"/>
      <c r="CA227" s="38"/>
      <c r="CB227" s="38"/>
      <c r="CC227" s="38"/>
      <c r="CD227" s="38"/>
      <c r="CE227" s="38"/>
      <c r="CF227" s="38"/>
      <c r="CG227" s="38"/>
      <c r="CH227" s="38"/>
      <c r="CI227" s="38"/>
      <c r="CJ227" s="38"/>
      <c r="CK227" s="38"/>
      <c r="CL227" s="38"/>
      <c r="CM227" s="38"/>
      <c r="CN227" s="38"/>
      <c r="CO227" s="38"/>
      <c r="CP227" s="38"/>
      <c r="CQ227" s="38"/>
      <c r="CR227" s="38"/>
      <c r="CS227" s="38"/>
      <c r="CT227" s="38"/>
      <c r="CU227" s="38"/>
      <c r="CV227" s="38"/>
      <c r="CW227" s="38"/>
      <c r="CX227" s="38"/>
      <c r="CY227" s="38"/>
      <c r="CZ227" s="38"/>
      <c r="DA227" s="38"/>
      <c r="DB227" s="38"/>
      <c r="DC227" s="38"/>
      <c r="DD227" s="38"/>
      <c r="DE227" s="38"/>
      <c r="DF227" s="38"/>
      <c r="DG227" s="38"/>
      <c r="DH227" s="38"/>
      <c r="DI227" s="38"/>
      <c r="DJ227" s="38"/>
      <c r="DK227" s="38"/>
      <c r="DL227" s="38"/>
      <c r="DM227" s="38"/>
      <c r="DN227" s="38"/>
      <c r="DO227" s="38"/>
      <c r="DP227" s="38"/>
      <c r="DQ227" s="38"/>
      <c r="DR227" s="38"/>
      <c r="DS227" s="38"/>
      <c r="DT227" s="38"/>
      <c r="DU227" s="38"/>
      <c r="DV227" s="38"/>
      <c r="DW227" s="38"/>
      <c r="DX227" s="38"/>
      <c r="DY227" s="38"/>
      <c r="DZ227" s="38"/>
      <c r="EA227" s="38"/>
      <c r="EB227" s="38"/>
      <c r="EC227" s="38"/>
      <c r="ED227" s="38"/>
      <c r="EE227" s="38"/>
      <c r="EF227" s="38"/>
      <c r="EG227" s="38"/>
      <c r="EH227" s="38"/>
      <c r="EI227" s="38"/>
      <c r="EJ227" s="38"/>
      <c r="EK227" s="38"/>
      <c r="EL227" s="38"/>
      <c r="EM227" s="38"/>
      <c r="EN227" s="38"/>
      <c r="EO227" s="38"/>
      <c r="EP227" s="38"/>
      <c r="EQ227" s="38"/>
      <c r="ER227" s="38"/>
      <c r="ES227" s="38"/>
      <c r="ET227" s="38"/>
      <c r="EU227" s="38"/>
      <c r="EV227" s="38"/>
      <c r="EW227" s="38"/>
      <c r="EX227" s="38"/>
      <c r="EY227" s="38"/>
      <c r="EZ227" s="38"/>
      <c r="FA227" s="38"/>
      <c r="FB227" s="38"/>
      <c r="FC227" s="38"/>
      <c r="FD227" s="38"/>
      <c r="FE227" s="38"/>
      <c r="FF227" s="38"/>
      <c r="FG227" s="38"/>
      <c r="FH227" s="38"/>
      <c r="FI227" s="38"/>
    </row>
    <row r="228" spans="1:165" s="44" customFormat="1" ht="54" customHeight="1">
      <c r="A228" s="381"/>
      <c r="B228" s="476"/>
      <c r="C228" s="469"/>
      <c r="D228" s="470"/>
      <c r="E228" s="469"/>
      <c r="F228" s="470"/>
      <c r="G228" s="469"/>
      <c r="H228" s="470"/>
      <c r="I228" s="468"/>
      <c r="J228" s="463" t="s">
        <v>260</v>
      </c>
      <c r="K228" s="464" t="s">
        <v>113</v>
      </c>
      <c r="L228" s="465" t="s">
        <v>176</v>
      </c>
      <c r="M228" s="363">
        <v>14405</v>
      </c>
      <c r="N228" s="363">
        <v>14654</v>
      </c>
      <c r="O228" s="406">
        <f>IF(N228/M228&gt;1,100)</f>
        <v>100</v>
      </c>
      <c r="P228" s="433"/>
      <c r="Q228" s="464"/>
      <c r="BS228" s="38"/>
      <c r="BT228" s="38"/>
      <c r="BU228" s="38"/>
      <c r="BV228" s="38"/>
      <c r="BW228" s="38"/>
      <c r="BX228" s="38"/>
      <c r="BY228" s="38"/>
      <c r="BZ228" s="38"/>
      <c r="CA228" s="38"/>
      <c r="CB228" s="38"/>
      <c r="CC228" s="38"/>
      <c r="CD228" s="38"/>
      <c r="CE228" s="38"/>
      <c r="CF228" s="38"/>
      <c r="CG228" s="38"/>
      <c r="CH228" s="38"/>
      <c r="CI228" s="38"/>
      <c r="CJ228" s="38"/>
      <c r="CK228" s="38"/>
      <c r="CL228" s="38"/>
      <c r="CM228" s="38"/>
      <c r="CN228" s="38"/>
      <c r="CO228" s="38"/>
      <c r="CP228" s="38"/>
      <c r="CQ228" s="38"/>
      <c r="CR228" s="38"/>
      <c r="CS228" s="38"/>
      <c r="CT228" s="38"/>
      <c r="CU228" s="38"/>
      <c r="CV228" s="38"/>
      <c r="CW228" s="38"/>
      <c r="CX228" s="38"/>
      <c r="CY228" s="38"/>
      <c r="CZ228" s="38"/>
      <c r="DA228" s="38"/>
      <c r="DB228" s="38"/>
      <c r="DC228" s="38"/>
      <c r="DD228" s="38"/>
      <c r="DE228" s="38"/>
      <c r="DF228" s="38"/>
      <c r="DG228" s="38"/>
      <c r="DH228" s="38"/>
      <c r="DI228" s="38"/>
      <c r="DJ228" s="38"/>
      <c r="DK228" s="38"/>
      <c r="DL228" s="38"/>
      <c r="DM228" s="38"/>
      <c r="DN228" s="38"/>
      <c r="DO228" s="38"/>
      <c r="DP228" s="38"/>
      <c r="DQ228" s="38"/>
      <c r="DR228" s="38"/>
      <c r="DS228" s="38"/>
      <c r="DT228" s="38"/>
      <c r="DU228" s="38"/>
      <c r="DV228" s="38"/>
      <c r="DW228" s="38"/>
      <c r="DX228" s="38"/>
      <c r="DY228" s="38"/>
      <c r="DZ228" s="38"/>
      <c r="EA228" s="38"/>
      <c r="EB228" s="38"/>
      <c r="EC228" s="38"/>
      <c r="ED228" s="38"/>
      <c r="EE228" s="38"/>
      <c r="EF228" s="38"/>
      <c r="EG228" s="38"/>
      <c r="EH228" s="38"/>
      <c r="EI228" s="38"/>
      <c r="EJ228" s="38"/>
      <c r="EK228" s="38"/>
      <c r="EL228" s="38"/>
      <c r="EM228" s="38"/>
      <c r="EN228" s="38"/>
      <c r="EO228" s="38"/>
      <c r="EP228" s="38"/>
      <c r="EQ228" s="38"/>
      <c r="ER228" s="38"/>
      <c r="ES228" s="38"/>
      <c r="ET228" s="38"/>
      <c r="EU228" s="38"/>
      <c r="EV228" s="38"/>
      <c r="EW228" s="38"/>
      <c r="EX228" s="38"/>
      <c r="EY228" s="38"/>
      <c r="EZ228" s="38"/>
      <c r="FA228" s="38"/>
      <c r="FB228" s="38"/>
      <c r="FC228" s="38"/>
      <c r="FD228" s="38"/>
      <c r="FE228" s="38"/>
      <c r="FF228" s="38"/>
      <c r="FG228" s="38"/>
      <c r="FH228" s="38"/>
      <c r="FI228" s="38"/>
    </row>
    <row r="229" spans="1:165" s="44" customFormat="1" ht="75" customHeight="1">
      <c r="A229" s="381"/>
      <c r="B229" s="476"/>
      <c r="C229" s="469"/>
      <c r="D229" s="470"/>
      <c r="E229" s="469"/>
      <c r="F229" s="470"/>
      <c r="G229" s="469"/>
      <c r="H229" s="470"/>
      <c r="I229" s="468"/>
      <c r="J229" s="463" t="s">
        <v>261</v>
      </c>
      <c r="K229" s="464" t="s">
        <v>114</v>
      </c>
      <c r="L229" s="465" t="s">
        <v>176</v>
      </c>
      <c r="M229" s="363">
        <v>1179</v>
      </c>
      <c r="N229" s="363">
        <v>1127</v>
      </c>
      <c r="O229" s="406">
        <f t="shared" si="41"/>
        <v>95.589482612383378</v>
      </c>
      <c r="P229" s="433"/>
      <c r="Q229" s="464" t="s">
        <v>769</v>
      </c>
      <c r="BS229" s="38"/>
      <c r="BT229" s="38"/>
      <c r="BU229" s="38"/>
      <c r="BV229" s="38"/>
      <c r="BW229" s="38"/>
      <c r="BX229" s="38"/>
      <c r="BY229" s="38"/>
      <c r="BZ229" s="38"/>
      <c r="CA229" s="38"/>
      <c r="CB229" s="38"/>
      <c r="CC229" s="38"/>
      <c r="CD229" s="38"/>
      <c r="CE229" s="38"/>
      <c r="CF229" s="38"/>
      <c r="CG229" s="38"/>
      <c r="CH229" s="38"/>
      <c r="CI229" s="38"/>
      <c r="CJ229" s="38"/>
      <c r="CK229" s="38"/>
      <c r="CL229" s="38"/>
      <c r="CM229" s="38"/>
      <c r="CN229" s="38"/>
      <c r="CO229" s="38"/>
      <c r="CP229" s="38"/>
      <c r="CQ229" s="38"/>
      <c r="CR229" s="38"/>
      <c r="CS229" s="38"/>
      <c r="CT229" s="38"/>
      <c r="CU229" s="38"/>
      <c r="CV229" s="38"/>
      <c r="CW229" s="38"/>
      <c r="CX229" s="38"/>
      <c r="CY229" s="38"/>
      <c r="CZ229" s="38"/>
      <c r="DA229" s="38"/>
      <c r="DB229" s="38"/>
      <c r="DC229" s="38"/>
      <c r="DD229" s="38"/>
      <c r="DE229" s="38"/>
      <c r="DF229" s="38"/>
      <c r="DG229" s="38"/>
      <c r="DH229" s="38"/>
      <c r="DI229" s="38"/>
      <c r="DJ229" s="38"/>
      <c r="DK229" s="38"/>
      <c r="DL229" s="38"/>
      <c r="DM229" s="38"/>
      <c r="DN229" s="38"/>
      <c r="DO229" s="38"/>
      <c r="DP229" s="38"/>
      <c r="DQ229" s="38"/>
      <c r="DR229" s="38"/>
      <c r="DS229" s="38"/>
      <c r="DT229" s="38"/>
      <c r="DU229" s="38"/>
      <c r="DV229" s="38"/>
      <c r="DW229" s="38"/>
      <c r="DX229" s="38"/>
      <c r="DY229" s="38"/>
      <c r="DZ229" s="38"/>
      <c r="EA229" s="38"/>
      <c r="EB229" s="38"/>
      <c r="EC229" s="38"/>
      <c r="ED229" s="38"/>
      <c r="EE229" s="38"/>
      <c r="EF229" s="38"/>
      <c r="EG229" s="38"/>
      <c r="EH229" s="38"/>
      <c r="EI229" s="38"/>
      <c r="EJ229" s="38"/>
      <c r="EK229" s="38"/>
      <c r="EL229" s="38"/>
      <c r="EM229" s="38"/>
      <c r="EN229" s="38"/>
      <c r="EO229" s="38"/>
      <c r="EP229" s="38"/>
      <c r="EQ229" s="38"/>
      <c r="ER229" s="38"/>
      <c r="ES229" s="38"/>
      <c r="ET229" s="38"/>
      <c r="EU229" s="38"/>
      <c r="EV229" s="38"/>
      <c r="EW229" s="38"/>
      <c r="EX229" s="38"/>
      <c r="EY229" s="38"/>
      <c r="EZ229" s="38"/>
      <c r="FA229" s="38"/>
      <c r="FB229" s="38"/>
      <c r="FC229" s="38"/>
      <c r="FD229" s="38"/>
      <c r="FE229" s="38"/>
      <c r="FF229" s="38"/>
      <c r="FG229" s="38"/>
      <c r="FH229" s="38"/>
      <c r="FI229" s="38"/>
    </row>
    <row r="230" spans="1:165" s="44" customFormat="1" ht="126" customHeight="1">
      <c r="A230" s="381"/>
      <c r="B230" s="476"/>
      <c r="C230" s="469"/>
      <c r="D230" s="470"/>
      <c r="E230" s="469"/>
      <c r="F230" s="470"/>
      <c r="G230" s="469"/>
      <c r="H230" s="470"/>
      <c r="I230" s="468"/>
      <c r="J230" s="463" t="s">
        <v>262</v>
      </c>
      <c r="K230" s="464" t="s">
        <v>115</v>
      </c>
      <c r="L230" s="465" t="s">
        <v>176</v>
      </c>
      <c r="M230" s="363">
        <v>9</v>
      </c>
      <c r="N230" s="363">
        <v>9</v>
      </c>
      <c r="O230" s="406">
        <f t="shared" si="41"/>
        <v>100</v>
      </c>
      <c r="P230" s="433"/>
      <c r="Q230" s="467"/>
      <c r="BS230" s="38"/>
      <c r="BT230" s="38"/>
      <c r="BU230" s="38"/>
      <c r="BV230" s="38"/>
      <c r="BW230" s="38"/>
      <c r="BX230" s="38"/>
      <c r="BY230" s="38"/>
      <c r="BZ230" s="38"/>
      <c r="CA230" s="38"/>
      <c r="CB230" s="38"/>
      <c r="CC230" s="38"/>
      <c r="CD230" s="38"/>
      <c r="CE230" s="38"/>
      <c r="CF230" s="38"/>
      <c r="CG230" s="38"/>
      <c r="CH230" s="38"/>
      <c r="CI230" s="38"/>
      <c r="CJ230" s="38"/>
      <c r="CK230" s="38"/>
      <c r="CL230" s="38"/>
      <c r="CM230" s="38"/>
      <c r="CN230" s="38"/>
      <c r="CO230" s="38"/>
      <c r="CP230" s="38"/>
      <c r="CQ230" s="38"/>
      <c r="CR230" s="38"/>
      <c r="CS230" s="38"/>
      <c r="CT230" s="38"/>
      <c r="CU230" s="38"/>
      <c r="CV230" s="38"/>
      <c r="CW230" s="38"/>
      <c r="CX230" s="38"/>
      <c r="CY230" s="38"/>
      <c r="CZ230" s="38"/>
      <c r="DA230" s="38"/>
      <c r="DB230" s="38"/>
      <c r="DC230" s="38"/>
      <c r="DD230" s="38"/>
      <c r="DE230" s="38"/>
      <c r="DF230" s="38"/>
      <c r="DG230" s="38"/>
      <c r="DH230" s="38"/>
      <c r="DI230" s="38"/>
      <c r="DJ230" s="38"/>
      <c r="DK230" s="38"/>
      <c r="DL230" s="38"/>
      <c r="DM230" s="38"/>
      <c r="DN230" s="38"/>
      <c r="DO230" s="38"/>
      <c r="DP230" s="38"/>
      <c r="DQ230" s="38"/>
      <c r="DR230" s="38"/>
      <c r="DS230" s="38"/>
      <c r="DT230" s="38"/>
      <c r="DU230" s="38"/>
      <c r="DV230" s="38"/>
      <c r="DW230" s="38"/>
      <c r="DX230" s="38"/>
      <c r="DY230" s="38"/>
      <c r="DZ230" s="38"/>
      <c r="EA230" s="38"/>
      <c r="EB230" s="38"/>
      <c r="EC230" s="38"/>
      <c r="ED230" s="38"/>
      <c r="EE230" s="38"/>
      <c r="EF230" s="38"/>
      <c r="EG230" s="38"/>
      <c r="EH230" s="38"/>
      <c r="EI230" s="38"/>
      <c r="EJ230" s="38"/>
      <c r="EK230" s="38"/>
      <c r="EL230" s="38"/>
      <c r="EM230" s="38"/>
      <c r="EN230" s="38"/>
      <c r="EO230" s="38"/>
      <c r="EP230" s="38"/>
      <c r="EQ230" s="38"/>
      <c r="ER230" s="38"/>
      <c r="ES230" s="38"/>
      <c r="ET230" s="38"/>
      <c r="EU230" s="38"/>
      <c r="EV230" s="38"/>
      <c r="EW230" s="38"/>
      <c r="EX230" s="38"/>
      <c r="EY230" s="38"/>
      <c r="EZ230" s="38"/>
      <c r="FA230" s="38"/>
      <c r="FB230" s="38"/>
      <c r="FC230" s="38"/>
      <c r="FD230" s="38"/>
      <c r="FE230" s="38"/>
      <c r="FF230" s="38"/>
      <c r="FG230" s="38"/>
      <c r="FH230" s="38"/>
      <c r="FI230" s="38"/>
    </row>
    <row r="231" spans="1:165" s="44" customFormat="1" ht="46.8">
      <c r="A231" s="381"/>
      <c r="B231" s="476"/>
      <c r="C231" s="469"/>
      <c r="D231" s="470"/>
      <c r="E231" s="469"/>
      <c r="F231" s="470"/>
      <c r="G231" s="469"/>
      <c r="H231" s="470"/>
      <c r="I231" s="468"/>
      <c r="J231" s="463" t="s">
        <v>263</v>
      </c>
      <c r="K231" s="464" t="s">
        <v>116</v>
      </c>
      <c r="L231" s="465" t="s">
        <v>176</v>
      </c>
      <c r="M231" s="363">
        <v>18221</v>
      </c>
      <c r="N231" s="363">
        <v>19631</v>
      </c>
      <c r="O231" s="406">
        <f>IF(N231/M231&gt;1,100)</f>
        <v>100</v>
      </c>
      <c r="P231" s="433"/>
      <c r="Q231" s="467"/>
      <c r="BS231" s="38"/>
      <c r="BT231" s="38"/>
      <c r="BU231" s="38"/>
      <c r="BV231" s="38"/>
      <c r="BW231" s="38"/>
      <c r="BX231" s="38"/>
      <c r="BY231" s="38"/>
      <c r="BZ231" s="38"/>
      <c r="CA231" s="38"/>
      <c r="CB231" s="38"/>
      <c r="CC231" s="38"/>
      <c r="CD231" s="38"/>
      <c r="CE231" s="38"/>
      <c r="CF231" s="38"/>
      <c r="CG231" s="38"/>
      <c r="CH231" s="38"/>
      <c r="CI231" s="38"/>
      <c r="CJ231" s="38"/>
      <c r="CK231" s="38"/>
      <c r="CL231" s="38"/>
      <c r="CM231" s="38"/>
      <c r="CN231" s="38"/>
      <c r="CO231" s="38"/>
      <c r="CP231" s="38"/>
      <c r="CQ231" s="38"/>
      <c r="CR231" s="38"/>
      <c r="CS231" s="38"/>
      <c r="CT231" s="38"/>
      <c r="CU231" s="38"/>
      <c r="CV231" s="38"/>
      <c r="CW231" s="38"/>
      <c r="CX231" s="38"/>
      <c r="CY231" s="38"/>
      <c r="CZ231" s="38"/>
      <c r="DA231" s="38"/>
      <c r="DB231" s="38"/>
      <c r="DC231" s="38"/>
      <c r="DD231" s="38"/>
      <c r="DE231" s="38"/>
      <c r="DF231" s="38"/>
      <c r="DG231" s="38"/>
      <c r="DH231" s="38"/>
      <c r="DI231" s="38"/>
      <c r="DJ231" s="38"/>
      <c r="DK231" s="38"/>
      <c r="DL231" s="38"/>
      <c r="DM231" s="38"/>
      <c r="DN231" s="38"/>
      <c r="DO231" s="38"/>
      <c r="DP231" s="38"/>
      <c r="DQ231" s="38"/>
      <c r="DR231" s="38"/>
      <c r="DS231" s="38"/>
      <c r="DT231" s="38"/>
      <c r="DU231" s="38"/>
      <c r="DV231" s="38"/>
      <c r="DW231" s="38"/>
      <c r="DX231" s="38"/>
      <c r="DY231" s="38"/>
      <c r="DZ231" s="38"/>
      <c r="EA231" s="38"/>
      <c r="EB231" s="38"/>
      <c r="EC231" s="38"/>
      <c r="ED231" s="38"/>
      <c r="EE231" s="38"/>
      <c r="EF231" s="38"/>
      <c r="EG231" s="38"/>
      <c r="EH231" s="38"/>
      <c r="EI231" s="38"/>
      <c r="EJ231" s="38"/>
      <c r="EK231" s="38"/>
      <c r="EL231" s="38"/>
      <c r="EM231" s="38"/>
      <c r="EN231" s="38"/>
      <c r="EO231" s="38"/>
      <c r="EP231" s="38"/>
      <c r="EQ231" s="38"/>
      <c r="ER231" s="38"/>
      <c r="ES231" s="38"/>
      <c r="ET231" s="38"/>
      <c r="EU231" s="38"/>
      <c r="EV231" s="38"/>
      <c r="EW231" s="38"/>
      <c r="EX231" s="38"/>
      <c r="EY231" s="38"/>
      <c r="EZ231" s="38"/>
      <c r="FA231" s="38"/>
      <c r="FB231" s="38"/>
      <c r="FC231" s="38"/>
      <c r="FD231" s="38"/>
      <c r="FE231" s="38"/>
      <c r="FF231" s="38"/>
      <c r="FG231" s="38"/>
      <c r="FH231" s="38"/>
      <c r="FI231" s="38"/>
    </row>
    <row r="232" spans="1:165" s="44" customFormat="1" ht="171" customHeight="1">
      <c r="A232" s="381"/>
      <c r="B232" s="476"/>
      <c r="C232" s="469"/>
      <c r="D232" s="470"/>
      <c r="E232" s="469"/>
      <c r="F232" s="470"/>
      <c r="G232" s="469"/>
      <c r="H232" s="470"/>
      <c r="I232" s="468"/>
      <c r="J232" s="463" t="s">
        <v>264</v>
      </c>
      <c r="K232" s="464" t="s">
        <v>121</v>
      </c>
      <c r="L232" s="465" t="s">
        <v>176</v>
      </c>
      <c r="M232" s="363">
        <v>7152</v>
      </c>
      <c r="N232" s="363">
        <v>7228</v>
      </c>
      <c r="O232" s="406">
        <f>IF(N232/M232&gt;1,100)</f>
        <v>100</v>
      </c>
      <c r="P232" s="433"/>
      <c r="Q232" s="467"/>
      <c r="BS232" s="38"/>
      <c r="BT232" s="38"/>
      <c r="BU232" s="38"/>
      <c r="BV232" s="38"/>
      <c r="BW232" s="38"/>
      <c r="BX232" s="38"/>
      <c r="BY232" s="38"/>
      <c r="BZ232" s="38"/>
      <c r="CA232" s="38"/>
      <c r="CB232" s="38"/>
      <c r="CC232" s="38"/>
      <c r="CD232" s="38"/>
      <c r="CE232" s="38"/>
      <c r="CF232" s="38"/>
      <c r="CG232" s="38"/>
      <c r="CH232" s="38"/>
      <c r="CI232" s="38"/>
      <c r="CJ232" s="38"/>
      <c r="CK232" s="38"/>
      <c r="CL232" s="38"/>
      <c r="CM232" s="38"/>
      <c r="CN232" s="38"/>
      <c r="CO232" s="38"/>
      <c r="CP232" s="38"/>
      <c r="CQ232" s="38"/>
      <c r="CR232" s="38"/>
      <c r="CS232" s="38"/>
      <c r="CT232" s="38"/>
      <c r="CU232" s="38"/>
      <c r="CV232" s="38"/>
      <c r="CW232" s="38"/>
      <c r="CX232" s="38"/>
      <c r="CY232" s="38"/>
      <c r="CZ232" s="38"/>
      <c r="DA232" s="38"/>
      <c r="DB232" s="38"/>
      <c r="DC232" s="38"/>
      <c r="DD232" s="38"/>
      <c r="DE232" s="38"/>
      <c r="DF232" s="38"/>
      <c r="DG232" s="38"/>
      <c r="DH232" s="38"/>
      <c r="DI232" s="38"/>
      <c r="DJ232" s="38"/>
      <c r="DK232" s="38"/>
      <c r="DL232" s="38"/>
      <c r="DM232" s="38"/>
      <c r="DN232" s="38"/>
      <c r="DO232" s="38"/>
      <c r="DP232" s="38"/>
      <c r="DQ232" s="38"/>
      <c r="DR232" s="38"/>
      <c r="DS232" s="38"/>
      <c r="DT232" s="38"/>
      <c r="DU232" s="38"/>
      <c r="DV232" s="38"/>
      <c r="DW232" s="38"/>
      <c r="DX232" s="38"/>
      <c r="DY232" s="38"/>
      <c r="DZ232" s="38"/>
      <c r="EA232" s="38"/>
      <c r="EB232" s="38"/>
      <c r="EC232" s="38"/>
      <c r="ED232" s="38"/>
      <c r="EE232" s="38"/>
      <c r="EF232" s="38"/>
      <c r="EG232" s="38"/>
      <c r="EH232" s="38"/>
      <c r="EI232" s="38"/>
      <c r="EJ232" s="38"/>
      <c r="EK232" s="38"/>
      <c r="EL232" s="38"/>
      <c r="EM232" s="38"/>
      <c r="EN232" s="38"/>
      <c r="EO232" s="38"/>
      <c r="EP232" s="38"/>
      <c r="EQ232" s="38"/>
      <c r="ER232" s="38"/>
      <c r="ES232" s="38"/>
      <c r="ET232" s="38"/>
      <c r="EU232" s="38"/>
      <c r="EV232" s="38"/>
      <c r="EW232" s="38"/>
      <c r="EX232" s="38"/>
      <c r="EY232" s="38"/>
      <c r="EZ232" s="38"/>
      <c r="FA232" s="38"/>
      <c r="FB232" s="38"/>
      <c r="FC232" s="38"/>
      <c r="FD232" s="38"/>
      <c r="FE232" s="38"/>
      <c r="FF232" s="38"/>
      <c r="FG232" s="38"/>
      <c r="FH232" s="38"/>
      <c r="FI232" s="38"/>
    </row>
    <row r="233" spans="1:165" s="44" customFormat="1" ht="59.25" customHeight="1">
      <c r="A233" s="381"/>
      <c r="B233" s="476"/>
      <c r="C233" s="469"/>
      <c r="D233" s="470"/>
      <c r="E233" s="469"/>
      <c r="F233" s="470"/>
      <c r="G233" s="469"/>
      <c r="H233" s="470"/>
      <c r="I233" s="468"/>
      <c r="J233" s="463" t="s">
        <v>265</v>
      </c>
      <c r="K233" s="464" t="s">
        <v>117</v>
      </c>
      <c r="L233" s="465" t="s">
        <v>176</v>
      </c>
      <c r="M233" s="363">
        <v>4210</v>
      </c>
      <c r="N233" s="363">
        <v>4210</v>
      </c>
      <c r="O233" s="406">
        <v>100</v>
      </c>
      <c r="P233" s="362"/>
      <c r="Q233" s="478"/>
      <c r="BS233" s="38"/>
      <c r="BT233" s="38"/>
      <c r="BU233" s="38"/>
      <c r="BV233" s="38"/>
      <c r="BW233" s="38"/>
      <c r="BX233" s="38"/>
      <c r="BY233" s="38"/>
      <c r="BZ233" s="38"/>
      <c r="CA233" s="38"/>
      <c r="CB233" s="38"/>
      <c r="CC233" s="38"/>
      <c r="CD233" s="38"/>
      <c r="CE233" s="38"/>
      <c r="CF233" s="38"/>
      <c r="CG233" s="38"/>
      <c r="CH233" s="38"/>
      <c r="CI233" s="38"/>
      <c r="CJ233" s="38"/>
      <c r="CK233" s="38"/>
      <c r="CL233" s="38"/>
      <c r="CM233" s="38"/>
      <c r="CN233" s="38"/>
      <c r="CO233" s="38"/>
      <c r="CP233" s="38"/>
      <c r="CQ233" s="38"/>
      <c r="CR233" s="38"/>
      <c r="CS233" s="38"/>
      <c r="CT233" s="38"/>
      <c r="CU233" s="38"/>
      <c r="CV233" s="38"/>
      <c r="CW233" s="38"/>
      <c r="CX233" s="38"/>
      <c r="CY233" s="38"/>
      <c r="CZ233" s="38"/>
      <c r="DA233" s="38"/>
      <c r="DB233" s="38"/>
      <c r="DC233" s="38"/>
      <c r="DD233" s="38"/>
      <c r="DE233" s="38"/>
      <c r="DF233" s="38"/>
      <c r="DG233" s="38"/>
      <c r="DH233" s="38"/>
      <c r="DI233" s="38"/>
      <c r="DJ233" s="38"/>
      <c r="DK233" s="38"/>
      <c r="DL233" s="38"/>
      <c r="DM233" s="38"/>
      <c r="DN233" s="38"/>
      <c r="DO233" s="38"/>
      <c r="DP233" s="38"/>
      <c r="DQ233" s="38"/>
      <c r="DR233" s="38"/>
      <c r="DS233" s="38"/>
      <c r="DT233" s="38"/>
      <c r="DU233" s="38"/>
      <c r="DV233" s="38"/>
      <c r="DW233" s="38"/>
      <c r="DX233" s="38"/>
      <c r="DY233" s="38"/>
      <c r="DZ233" s="38"/>
      <c r="EA233" s="38"/>
      <c r="EB233" s="38"/>
      <c r="EC233" s="38"/>
      <c r="ED233" s="38"/>
      <c r="EE233" s="38"/>
      <c r="EF233" s="38"/>
      <c r="EG233" s="38"/>
      <c r="EH233" s="38"/>
      <c r="EI233" s="38"/>
      <c r="EJ233" s="38"/>
      <c r="EK233" s="38"/>
      <c r="EL233" s="38"/>
      <c r="EM233" s="38"/>
      <c r="EN233" s="38"/>
      <c r="EO233" s="38"/>
      <c r="EP233" s="38"/>
      <c r="EQ233" s="38"/>
      <c r="ER233" s="38"/>
      <c r="ES233" s="38"/>
      <c r="ET233" s="38"/>
      <c r="EU233" s="38"/>
      <c r="EV233" s="38"/>
      <c r="EW233" s="38"/>
      <c r="EX233" s="38"/>
      <c r="EY233" s="38"/>
      <c r="EZ233" s="38"/>
      <c r="FA233" s="38"/>
      <c r="FB233" s="38"/>
      <c r="FC233" s="38"/>
      <c r="FD233" s="38"/>
      <c r="FE233" s="38"/>
      <c r="FF233" s="38"/>
      <c r="FG233" s="38"/>
      <c r="FH233" s="38"/>
      <c r="FI233" s="38"/>
    </row>
    <row r="234" spans="1:165" s="44" customFormat="1" ht="72" customHeight="1">
      <c r="A234" s="381"/>
      <c r="B234" s="476"/>
      <c r="C234" s="469"/>
      <c r="D234" s="470"/>
      <c r="E234" s="469"/>
      <c r="F234" s="470"/>
      <c r="G234" s="469"/>
      <c r="H234" s="470"/>
      <c r="I234" s="468"/>
      <c r="J234" s="463" t="s">
        <v>266</v>
      </c>
      <c r="K234" s="464" t="s">
        <v>118</v>
      </c>
      <c r="L234" s="465" t="s">
        <v>105</v>
      </c>
      <c r="M234" s="363">
        <v>541000</v>
      </c>
      <c r="N234" s="363">
        <v>541000</v>
      </c>
      <c r="O234" s="406">
        <f t="shared" si="41"/>
        <v>100</v>
      </c>
      <c r="P234" s="433"/>
      <c r="Q234" s="476"/>
      <c r="T234" s="94" t="s">
        <v>280</v>
      </c>
      <c r="BS234" s="38"/>
      <c r="BT234" s="38"/>
      <c r="BU234" s="38"/>
      <c r="BV234" s="38"/>
      <c r="BW234" s="38"/>
      <c r="BX234" s="38"/>
      <c r="BY234" s="38"/>
      <c r="BZ234" s="38"/>
      <c r="CA234" s="38"/>
      <c r="CB234" s="38"/>
      <c r="CC234" s="38"/>
      <c r="CD234" s="38"/>
      <c r="CE234" s="38"/>
      <c r="CF234" s="38"/>
      <c r="CG234" s="38"/>
      <c r="CH234" s="38"/>
      <c r="CI234" s="38"/>
      <c r="CJ234" s="38"/>
      <c r="CK234" s="38"/>
      <c r="CL234" s="38"/>
      <c r="CM234" s="38"/>
      <c r="CN234" s="38"/>
      <c r="CO234" s="38"/>
      <c r="CP234" s="38"/>
      <c r="CQ234" s="38"/>
      <c r="CR234" s="38"/>
      <c r="CS234" s="38"/>
      <c r="CT234" s="38"/>
      <c r="CU234" s="38"/>
      <c r="CV234" s="38"/>
      <c r="CW234" s="38"/>
      <c r="CX234" s="38"/>
      <c r="CY234" s="38"/>
      <c r="CZ234" s="38"/>
      <c r="DA234" s="38"/>
      <c r="DB234" s="38"/>
      <c r="DC234" s="38"/>
      <c r="DD234" s="38"/>
      <c r="DE234" s="38"/>
      <c r="DF234" s="38"/>
      <c r="DG234" s="38"/>
      <c r="DH234" s="38"/>
      <c r="DI234" s="38"/>
      <c r="DJ234" s="38"/>
      <c r="DK234" s="38"/>
      <c r="DL234" s="38"/>
      <c r="DM234" s="38"/>
      <c r="DN234" s="38"/>
      <c r="DO234" s="38"/>
      <c r="DP234" s="38"/>
      <c r="DQ234" s="38"/>
      <c r="DR234" s="38"/>
      <c r="DS234" s="38"/>
      <c r="DT234" s="38"/>
      <c r="DU234" s="38"/>
      <c r="DV234" s="38"/>
      <c r="DW234" s="38"/>
      <c r="DX234" s="38"/>
      <c r="DY234" s="38"/>
      <c r="DZ234" s="38"/>
      <c r="EA234" s="38"/>
      <c r="EB234" s="38"/>
      <c r="EC234" s="38"/>
      <c r="ED234" s="38"/>
      <c r="EE234" s="38"/>
      <c r="EF234" s="38"/>
      <c r="EG234" s="38"/>
      <c r="EH234" s="38"/>
      <c r="EI234" s="38"/>
      <c r="EJ234" s="38"/>
      <c r="EK234" s="38"/>
      <c r="EL234" s="38"/>
      <c r="EM234" s="38"/>
      <c r="EN234" s="38"/>
      <c r="EO234" s="38"/>
      <c r="EP234" s="38"/>
      <c r="EQ234" s="38"/>
      <c r="ER234" s="38"/>
      <c r="ES234" s="38"/>
      <c r="ET234" s="38"/>
      <c r="EU234" s="38"/>
      <c r="EV234" s="38"/>
      <c r="EW234" s="38"/>
      <c r="EX234" s="38"/>
      <c r="EY234" s="38"/>
      <c r="EZ234" s="38"/>
      <c r="FA234" s="38"/>
      <c r="FB234" s="38"/>
      <c r="FC234" s="38"/>
      <c r="FD234" s="38"/>
      <c r="FE234" s="38"/>
      <c r="FF234" s="38"/>
      <c r="FG234" s="38"/>
      <c r="FH234" s="38"/>
      <c r="FI234" s="38"/>
    </row>
    <row r="235" spans="1:165" s="44" customFormat="1" ht="78.75" customHeight="1">
      <c r="A235" s="374" t="s">
        <v>148</v>
      </c>
      <c r="B235" s="289" t="s">
        <v>106</v>
      </c>
      <c r="C235" s="375" t="s">
        <v>253</v>
      </c>
      <c r="D235" s="403" t="s">
        <v>126</v>
      </c>
      <c r="E235" s="356">
        <v>125976</v>
      </c>
      <c r="F235" s="354">
        <v>123194.4</v>
      </c>
      <c r="G235" s="432" t="s">
        <v>5</v>
      </c>
      <c r="H235" s="471">
        <f>F235/E235*100</f>
        <v>97.79196037340445</v>
      </c>
      <c r="I235" s="462"/>
      <c r="J235" s="463" t="s">
        <v>254</v>
      </c>
      <c r="K235" s="464" t="s">
        <v>108</v>
      </c>
      <c r="L235" s="465" t="s">
        <v>109</v>
      </c>
      <c r="M235" s="466">
        <v>49670.400000000001</v>
      </c>
      <c r="N235" s="466">
        <v>52244</v>
      </c>
      <c r="O235" s="406">
        <f>IF(N235/M235&gt;1,100)</f>
        <v>100</v>
      </c>
      <c r="P235" s="471">
        <f>SUM(O235:O245)/11</f>
        <v>100</v>
      </c>
      <c r="Q235" s="362"/>
      <c r="BS235" s="38"/>
      <c r="BT235" s="38"/>
      <c r="BU235" s="38"/>
      <c r="BV235" s="38"/>
      <c r="BW235" s="38"/>
      <c r="BX235" s="38"/>
      <c r="BY235" s="38"/>
      <c r="BZ235" s="38"/>
      <c r="CA235" s="38"/>
      <c r="CB235" s="38"/>
      <c r="CC235" s="38"/>
      <c r="CD235" s="38"/>
      <c r="CE235" s="38"/>
      <c r="CF235" s="38"/>
      <c r="CG235" s="38"/>
      <c r="CH235" s="38"/>
      <c r="CI235" s="38"/>
      <c r="CJ235" s="38"/>
      <c r="CK235" s="38"/>
      <c r="CL235" s="38"/>
      <c r="CM235" s="38"/>
      <c r="CN235" s="38"/>
      <c r="CO235" s="38"/>
      <c r="CP235" s="38"/>
      <c r="CQ235" s="38"/>
      <c r="CR235" s="38"/>
      <c r="CS235" s="38"/>
      <c r="CT235" s="38"/>
      <c r="CU235" s="38"/>
      <c r="CV235" s="38"/>
      <c r="CW235" s="38"/>
      <c r="CX235" s="38"/>
      <c r="CY235" s="38"/>
      <c r="CZ235" s="38"/>
      <c r="DA235" s="38"/>
      <c r="DB235" s="38"/>
      <c r="DC235" s="38"/>
      <c r="DD235" s="38"/>
      <c r="DE235" s="38"/>
      <c r="DF235" s="38"/>
      <c r="DG235" s="38"/>
      <c r="DH235" s="38"/>
      <c r="DI235" s="38"/>
      <c r="DJ235" s="38"/>
      <c r="DK235" s="38"/>
      <c r="DL235" s="38"/>
      <c r="DM235" s="38"/>
      <c r="DN235" s="38"/>
      <c r="DO235" s="38"/>
      <c r="DP235" s="38"/>
      <c r="DQ235" s="38"/>
      <c r="DR235" s="38"/>
      <c r="DS235" s="38"/>
      <c r="DT235" s="38"/>
      <c r="DU235" s="38"/>
      <c r="DV235" s="38"/>
      <c r="DW235" s="38"/>
      <c r="DX235" s="38"/>
      <c r="DY235" s="38"/>
      <c r="DZ235" s="38"/>
      <c r="EA235" s="38"/>
      <c r="EB235" s="38"/>
      <c r="EC235" s="38"/>
      <c r="ED235" s="38"/>
      <c r="EE235" s="38"/>
      <c r="EF235" s="38"/>
      <c r="EG235" s="38"/>
      <c r="EH235" s="38"/>
      <c r="EI235" s="38"/>
      <c r="EJ235" s="38"/>
      <c r="EK235" s="38"/>
      <c r="EL235" s="38"/>
      <c r="EM235" s="38"/>
      <c r="EN235" s="38"/>
      <c r="EO235" s="38"/>
      <c r="EP235" s="38"/>
      <c r="EQ235" s="38"/>
      <c r="ER235" s="38"/>
      <c r="ES235" s="38"/>
      <c r="ET235" s="38"/>
      <c r="EU235" s="38"/>
      <c r="EV235" s="38"/>
      <c r="EW235" s="38"/>
      <c r="EX235" s="38"/>
      <c r="EY235" s="38"/>
      <c r="EZ235" s="38"/>
      <c r="FA235" s="38"/>
      <c r="FB235" s="38"/>
      <c r="FC235" s="38"/>
      <c r="FD235" s="38"/>
      <c r="FE235" s="38"/>
      <c r="FF235" s="38"/>
      <c r="FG235" s="38"/>
      <c r="FH235" s="38"/>
      <c r="FI235" s="38"/>
    </row>
    <row r="236" spans="1:165" s="44" customFormat="1" ht="195.75" customHeight="1">
      <c r="A236" s="381"/>
      <c r="B236" s="476"/>
      <c r="C236" s="469"/>
      <c r="D236" s="470"/>
      <c r="E236" s="469"/>
      <c r="F236" s="470"/>
      <c r="G236" s="469"/>
      <c r="H236" s="470"/>
      <c r="I236" s="468"/>
      <c r="J236" s="463" t="s">
        <v>298</v>
      </c>
      <c r="K236" s="464" t="s">
        <v>110</v>
      </c>
      <c r="L236" s="465" t="s">
        <v>176</v>
      </c>
      <c r="M236" s="362">
        <v>1</v>
      </c>
      <c r="N236" s="362">
        <v>1</v>
      </c>
      <c r="O236" s="406">
        <f t="shared" ref="O236" si="42">N236/M236*100</f>
        <v>100</v>
      </c>
      <c r="P236" s="470"/>
      <c r="Q236" s="479"/>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c r="CT236" s="38"/>
      <c r="CU236" s="38"/>
      <c r="CV236" s="38"/>
      <c r="CW236" s="38"/>
      <c r="CX236" s="38"/>
      <c r="CY236" s="38"/>
      <c r="CZ236" s="38"/>
      <c r="DA236" s="38"/>
      <c r="DB236" s="38"/>
      <c r="DC236" s="38"/>
      <c r="DD236" s="38"/>
      <c r="DE236" s="38"/>
      <c r="DF236" s="38"/>
      <c r="DG236" s="38"/>
      <c r="DH236" s="38"/>
      <c r="DI236" s="38"/>
      <c r="DJ236" s="38"/>
      <c r="DK236" s="38"/>
      <c r="DL236" s="38"/>
      <c r="DM236" s="38"/>
      <c r="DN236" s="38"/>
      <c r="DO236" s="38"/>
      <c r="DP236" s="38"/>
      <c r="DQ236" s="38"/>
      <c r="DR236" s="38"/>
      <c r="DS236" s="38"/>
      <c r="DT236" s="38"/>
      <c r="DU236" s="38"/>
      <c r="DV236" s="38"/>
      <c r="DW236" s="38"/>
      <c r="DX236" s="38"/>
      <c r="DY236" s="38"/>
      <c r="DZ236" s="38"/>
      <c r="EA236" s="38"/>
      <c r="EB236" s="38"/>
      <c r="EC236" s="38"/>
      <c r="ED236" s="38"/>
      <c r="EE236" s="38"/>
      <c r="EF236" s="38"/>
      <c r="EG236" s="38"/>
      <c r="EH236" s="38"/>
      <c r="EI236" s="38"/>
      <c r="EJ236" s="38"/>
      <c r="EK236" s="38"/>
      <c r="EL236" s="38"/>
      <c r="EM236" s="38"/>
      <c r="EN236" s="38"/>
      <c r="EO236" s="38"/>
      <c r="EP236" s="38"/>
      <c r="EQ236" s="38"/>
      <c r="ER236" s="38"/>
      <c r="ES236" s="38"/>
      <c r="ET236" s="38"/>
      <c r="EU236" s="38"/>
      <c r="EV236" s="38"/>
      <c r="EW236" s="38"/>
      <c r="EX236" s="38"/>
      <c r="EY236" s="38"/>
      <c r="EZ236" s="38"/>
      <c r="FA236" s="38"/>
      <c r="FB236" s="38"/>
      <c r="FC236" s="38"/>
      <c r="FD236" s="38"/>
      <c r="FE236" s="38"/>
      <c r="FF236" s="38"/>
      <c r="FG236" s="38"/>
      <c r="FH236" s="38"/>
      <c r="FI236" s="38"/>
    </row>
    <row r="237" spans="1:165" s="44" customFormat="1" ht="90.75" customHeight="1">
      <c r="A237" s="381"/>
      <c r="B237" s="476"/>
      <c r="C237" s="469"/>
      <c r="D237" s="470"/>
      <c r="E237" s="469"/>
      <c r="F237" s="470"/>
      <c r="G237" s="469"/>
      <c r="H237" s="470"/>
      <c r="I237" s="468"/>
      <c r="J237" s="463" t="s">
        <v>283</v>
      </c>
      <c r="K237" s="464" t="s">
        <v>111</v>
      </c>
      <c r="L237" s="465" t="s">
        <v>176</v>
      </c>
      <c r="M237" s="363">
        <v>1355</v>
      </c>
      <c r="N237" s="363">
        <v>1395</v>
      </c>
      <c r="O237" s="406">
        <f t="shared" ref="O237:O244" si="43">IF(N237/M237&gt;1,100)</f>
        <v>100</v>
      </c>
      <c r="P237" s="470"/>
      <c r="Q237" s="467"/>
      <c r="BS237" s="38"/>
      <c r="BT237" s="38"/>
      <c r="BU237" s="38"/>
      <c r="BV237" s="38"/>
      <c r="BW237" s="38"/>
      <c r="BX237" s="38"/>
      <c r="BY237" s="38"/>
      <c r="BZ237" s="38"/>
      <c r="CA237" s="38"/>
      <c r="CB237" s="38"/>
      <c r="CC237" s="38"/>
      <c r="CD237" s="38"/>
      <c r="CE237" s="38"/>
      <c r="CF237" s="38"/>
      <c r="CG237" s="38"/>
      <c r="CH237" s="38"/>
      <c r="CI237" s="38"/>
      <c r="CJ237" s="38"/>
      <c r="CK237" s="38"/>
      <c r="CL237" s="38"/>
      <c r="CM237" s="38"/>
      <c r="CN237" s="38"/>
      <c r="CO237" s="38"/>
      <c r="CP237" s="38"/>
      <c r="CQ237" s="38"/>
      <c r="CR237" s="38"/>
      <c r="CS237" s="38"/>
      <c r="CT237" s="38"/>
      <c r="CU237" s="38"/>
      <c r="CV237" s="38"/>
      <c r="CW237" s="38"/>
      <c r="CX237" s="38"/>
      <c r="CY237" s="38"/>
      <c r="CZ237" s="38"/>
      <c r="DA237" s="38"/>
      <c r="DB237" s="38"/>
      <c r="DC237" s="38"/>
      <c r="DD237" s="38"/>
      <c r="DE237" s="38"/>
      <c r="DF237" s="38"/>
      <c r="DG237" s="38"/>
      <c r="DH237" s="38"/>
      <c r="DI237" s="38"/>
      <c r="DJ237" s="38"/>
      <c r="DK237" s="38"/>
      <c r="DL237" s="38"/>
      <c r="DM237" s="38"/>
      <c r="DN237" s="38"/>
      <c r="DO237" s="38"/>
      <c r="DP237" s="38"/>
      <c r="DQ237" s="38"/>
      <c r="DR237" s="38"/>
      <c r="DS237" s="38"/>
      <c r="DT237" s="38"/>
      <c r="DU237" s="38"/>
      <c r="DV237" s="38"/>
      <c r="DW237" s="38"/>
      <c r="DX237" s="38"/>
      <c r="DY237" s="38"/>
      <c r="DZ237" s="38"/>
      <c r="EA237" s="38"/>
      <c r="EB237" s="38"/>
      <c r="EC237" s="38"/>
      <c r="ED237" s="38"/>
      <c r="EE237" s="38"/>
      <c r="EF237" s="38"/>
      <c r="EG237" s="38"/>
      <c r="EH237" s="38"/>
      <c r="EI237" s="38"/>
      <c r="EJ237" s="38"/>
      <c r="EK237" s="38"/>
      <c r="EL237" s="38"/>
      <c r="EM237" s="38"/>
      <c r="EN237" s="38"/>
      <c r="EO237" s="38"/>
      <c r="EP237" s="38"/>
      <c r="EQ237" s="38"/>
      <c r="ER237" s="38"/>
      <c r="ES237" s="38"/>
      <c r="ET237" s="38"/>
      <c r="EU237" s="38"/>
      <c r="EV237" s="38"/>
      <c r="EW237" s="38"/>
      <c r="EX237" s="38"/>
      <c r="EY237" s="38"/>
      <c r="EZ237" s="38"/>
      <c r="FA237" s="38"/>
      <c r="FB237" s="38"/>
      <c r="FC237" s="38"/>
      <c r="FD237" s="38"/>
      <c r="FE237" s="38"/>
      <c r="FF237" s="38"/>
      <c r="FG237" s="38"/>
      <c r="FH237" s="38"/>
      <c r="FI237" s="38"/>
    </row>
    <row r="238" spans="1:165" s="44" customFormat="1" ht="84.75" customHeight="1">
      <c r="A238" s="381"/>
      <c r="B238" s="476"/>
      <c r="C238" s="469"/>
      <c r="D238" s="470"/>
      <c r="E238" s="469"/>
      <c r="F238" s="470"/>
      <c r="G238" s="469"/>
      <c r="H238" s="470"/>
      <c r="I238" s="468"/>
      <c r="J238" s="463" t="s">
        <v>284</v>
      </c>
      <c r="K238" s="464" t="s">
        <v>112</v>
      </c>
      <c r="L238" s="465" t="s">
        <v>176</v>
      </c>
      <c r="M238" s="363">
        <v>2000</v>
      </c>
      <c r="N238" s="363">
        <v>2064</v>
      </c>
      <c r="O238" s="406">
        <f t="shared" si="43"/>
        <v>100</v>
      </c>
      <c r="P238" s="470"/>
      <c r="Q238" s="467"/>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8"/>
      <c r="CX238" s="38"/>
      <c r="CY238" s="38"/>
      <c r="CZ238" s="38"/>
      <c r="DA238" s="38"/>
      <c r="DB238" s="38"/>
      <c r="DC238" s="38"/>
      <c r="DD238" s="38"/>
      <c r="DE238" s="38"/>
      <c r="DF238" s="38"/>
      <c r="DG238" s="38"/>
      <c r="DH238" s="38"/>
      <c r="DI238" s="38"/>
      <c r="DJ238" s="38"/>
      <c r="DK238" s="38"/>
      <c r="DL238" s="38"/>
      <c r="DM238" s="38"/>
      <c r="DN238" s="38"/>
      <c r="DO238" s="38"/>
      <c r="DP238" s="38"/>
      <c r="DQ238" s="38"/>
      <c r="DR238" s="38"/>
      <c r="DS238" s="38"/>
      <c r="DT238" s="38"/>
      <c r="DU238" s="38"/>
      <c r="DV238" s="38"/>
      <c r="DW238" s="38"/>
      <c r="DX238" s="38"/>
      <c r="DY238" s="38"/>
      <c r="DZ238" s="38"/>
      <c r="EA238" s="38"/>
      <c r="EB238" s="38"/>
      <c r="EC238" s="38"/>
      <c r="ED238" s="38"/>
      <c r="EE238" s="38"/>
      <c r="EF238" s="38"/>
      <c r="EG238" s="38"/>
      <c r="EH238" s="38"/>
      <c r="EI238" s="38"/>
      <c r="EJ238" s="38"/>
      <c r="EK238" s="38"/>
      <c r="EL238" s="38"/>
      <c r="EM238" s="38"/>
      <c r="EN238" s="38"/>
      <c r="EO238" s="38"/>
      <c r="EP238" s="38"/>
      <c r="EQ238" s="38"/>
      <c r="ER238" s="38"/>
      <c r="ES238" s="38"/>
      <c r="ET238" s="38"/>
      <c r="EU238" s="38"/>
      <c r="EV238" s="38"/>
      <c r="EW238" s="38"/>
      <c r="EX238" s="38"/>
      <c r="EY238" s="38"/>
      <c r="EZ238" s="38"/>
      <c r="FA238" s="38"/>
      <c r="FB238" s="38"/>
      <c r="FC238" s="38"/>
      <c r="FD238" s="38"/>
      <c r="FE238" s="38"/>
      <c r="FF238" s="38"/>
      <c r="FG238" s="38"/>
      <c r="FH238" s="38"/>
      <c r="FI238" s="38"/>
    </row>
    <row r="239" spans="1:165" s="44" customFormat="1" ht="41.25" customHeight="1">
      <c r="A239" s="381"/>
      <c r="B239" s="476"/>
      <c r="C239" s="469"/>
      <c r="D239" s="470"/>
      <c r="E239" s="469"/>
      <c r="F239" s="470"/>
      <c r="G239" s="469"/>
      <c r="H239" s="470"/>
      <c r="I239" s="468"/>
      <c r="J239" s="463" t="s">
        <v>285</v>
      </c>
      <c r="K239" s="464" t="s">
        <v>113</v>
      </c>
      <c r="L239" s="465" t="s">
        <v>176</v>
      </c>
      <c r="M239" s="363">
        <v>16000</v>
      </c>
      <c r="N239" s="363">
        <v>16523</v>
      </c>
      <c r="O239" s="406">
        <f t="shared" si="43"/>
        <v>100</v>
      </c>
      <c r="P239" s="470"/>
      <c r="Q239" s="464"/>
      <c r="BS239" s="38"/>
      <c r="BT239" s="38"/>
      <c r="BU239" s="38"/>
      <c r="BV239" s="38"/>
      <c r="BW239" s="38"/>
      <c r="BX239" s="38"/>
      <c r="BY239" s="38"/>
      <c r="BZ239" s="38"/>
      <c r="CA239" s="38"/>
      <c r="CB239" s="38"/>
      <c r="CC239" s="38"/>
      <c r="CD239" s="38"/>
      <c r="CE239" s="38"/>
      <c r="CF239" s="38"/>
      <c r="CG239" s="38"/>
      <c r="CH239" s="38"/>
      <c r="CI239" s="38"/>
      <c r="CJ239" s="38"/>
      <c r="CK239" s="38"/>
      <c r="CL239" s="38"/>
      <c r="CM239" s="38"/>
      <c r="CN239" s="38"/>
      <c r="CO239" s="38"/>
      <c r="CP239" s="38"/>
      <c r="CQ239" s="38"/>
      <c r="CR239" s="38"/>
      <c r="CS239" s="38"/>
      <c r="CT239" s="38"/>
      <c r="CU239" s="38"/>
      <c r="CV239" s="38"/>
      <c r="CW239" s="38"/>
      <c r="CX239" s="38"/>
      <c r="CY239" s="38"/>
      <c r="CZ239" s="38"/>
      <c r="DA239" s="38"/>
      <c r="DB239" s="38"/>
      <c r="DC239" s="38"/>
      <c r="DD239" s="38"/>
      <c r="DE239" s="38"/>
      <c r="DF239" s="38"/>
      <c r="DG239" s="38"/>
      <c r="DH239" s="38"/>
      <c r="DI239" s="38"/>
      <c r="DJ239" s="38"/>
      <c r="DK239" s="38"/>
      <c r="DL239" s="38"/>
      <c r="DM239" s="38"/>
      <c r="DN239" s="38"/>
      <c r="DO239" s="38"/>
      <c r="DP239" s="38"/>
      <c r="DQ239" s="38"/>
      <c r="DR239" s="38"/>
      <c r="DS239" s="38"/>
      <c r="DT239" s="38"/>
      <c r="DU239" s="38"/>
      <c r="DV239" s="38"/>
      <c r="DW239" s="38"/>
      <c r="DX239" s="38"/>
      <c r="DY239" s="38"/>
      <c r="DZ239" s="38"/>
      <c r="EA239" s="38"/>
      <c r="EB239" s="38"/>
      <c r="EC239" s="38"/>
      <c r="ED239" s="38"/>
      <c r="EE239" s="38"/>
      <c r="EF239" s="38"/>
      <c r="EG239" s="38"/>
      <c r="EH239" s="38"/>
      <c r="EI239" s="38"/>
      <c r="EJ239" s="38"/>
      <c r="EK239" s="38"/>
      <c r="EL239" s="38"/>
      <c r="EM239" s="38"/>
      <c r="EN239" s="38"/>
      <c r="EO239" s="38"/>
      <c r="EP239" s="38"/>
      <c r="EQ239" s="38"/>
      <c r="ER239" s="38"/>
      <c r="ES239" s="38"/>
      <c r="ET239" s="38"/>
      <c r="EU239" s="38"/>
      <c r="EV239" s="38"/>
      <c r="EW239" s="38"/>
      <c r="EX239" s="38"/>
      <c r="EY239" s="38"/>
      <c r="EZ239" s="38"/>
      <c r="FA239" s="38"/>
      <c r="FB239" s="38"/>
      <c r="FC239" s="38"/>
      <c r="FD239" s="38"/>
      <c r="FE239" s="38"/>
      <c r="FF239" s="38"/>
      <c r="FG239" s="38"/>
      <c r="FH239" s="38"/>
      <c r="FI239" s="38"/>
    </row>
    <row r="240" spans="1:165" s="44" customFormat="1" ht="73.5" customHeight="1">
      <c r="A240" s="381"/>
      <c r="B240" s="476"/>
      <c r="C240" s="469"/>
      <c r="D240" s="470"/>
      <c r="E240" s="469"/>
      <c r="F240" s="470"/>
      <c r="G240" s="469"/>
      <c r="H240" s="470"/>
      <c r="I240" s="468"/>
      <c r="J240" s="463" t="s">
        <v>286</v>
      </c>
      <c r="K240" s="464" t="s">
        <v>114</v>
      </c>
      <c r="L240" s="465" t="s">
        <v>176</v>
      </c>
      <c r="M240" s="363">
        <v>3367</v>
      </c>
      <c r="N240" s="363">
        <v>3582</v>
      </c>
      <c r="O240" s="406">
        <f>IF(N240/M240&gt;1,100)</f>
        <v>100</v>
      </c>
      <c r="P240" s="470"/>
      <c r="Q240" s="467"/>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c r="FA240" s="38"/>
      <c r="FB240" s="38"/>
      <c r="FC240" s="38"/>
      <c r="FD240" s="38"/>
      <c r="FE240" s="38"/>
      <c r="FF240" s="38"/>
      <c r="FG240" s="38"/>
      <c r="FH240" s="38"/>
      <c r="FI240" s="38"/>
    </row>
    <row r="241" spans="1:165" s="44" customFormat="1" ht="129.75" customHeight="1">
      <c r="A241" s="381"/>
      <c r="B241" s="476"/>
      <c r="C241" s="469"/>
      <c r="D241" s="470"/>
      <c r="E241" s="469"/>
      <c r="F241" s="470"/>
      <c r="G241" s="469"/>
      <c r="H241" s="470"/>
      <c r="I241" s="468"/>
      <c r="J241" s="463" t="s">
        <v>287</v>
      </c>
      <c r="K241" s="464" t="s">
        <v>115</v>
      </c>
      <c r="L241" s="465" t="s">
        <v>176</v>
      </c>
      <c r="M241" s="362">
        <v>12</v>
      </c>
      <c r="N241" s="362">
        <v>12</v>
      </c>
      <c r="O241" s="406">
        <f t="shared" ref="O241" si="44">N241/M241*100</f>
        <v>100</v>
      </c>
      <c r="P241" s="470"/>
      <c r="Q241" s="467"/>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c r="CT241" s="38"/>
      <c r="CU241" s="38"/>
      <c r="CV241" s="38"/>
      <c r="CW241" s="38"/>
      <c r="CX241" s="38"/>
      <c r="CY241" s="38"/>
      <c r="CZ241" s="38"/>
      <c r="DA241" s="38"/>
      <c r="DB241" s="38"/>
      <c r="DC241" s="38"/>
      <c r="DD241" s="38"/>
      <c r="DE241" s="38"/>
      <c r="DF241" s="38"/>
      <c r="DG241" s="38"/>
      <c r="DH241" s="38"/>
      <c r="DI241" s="38"/>
      <c r="DJ241" s="38"/>
      <c r="DK241" s="38"/>
      <c r="DL241" s="38"/>
      <c r="DM241" s="38"/>
      <c r="DN241" s="38"/>
      <c r="DO241" s="38"/>
      <c r="DP241" s="38"/>
      <c r="DQ241" s="38"/>
      <c r="DR241" s="38"/>
      <c r="DS241" s="38"/>
      <c r="DT241" s="38"/>
      <c r="DU241" s="38"/>
      <c r="DV241" s="38"/>
      <c r="DW241" s="38"/>
      <c r="DX241" s="38"/>
      <c r="DY241" s="38"/>
      <c r="DZ241" s="38"/>
      <c r="EA241" s="38"/>
      <c r="EB241" s="38"/>
      <c r="EC241" s="38"/>
      <c r="ED241" s="38"/>
      <c r="EE241" s="38"/>
      <c r="EF241" s="38"/>
      <c r="EG241" s="38"/>
      <c r="EH241" s="38"/>
      <c r="EI241" s="38"/>
      <c r="EJ241" s="38"/>
      <c r="EK241" s="38"/>
      <c r="EL241" s="38"/>
      <c r="EM241" s="38"/>
      <c r="EN241" s="38"/>
      <c r="EO241" s="38"/>
      <c r="EP241" s="38"/>
      <c r="EQ241" s="38"/>
      <c r="ER241" s="38"/>
      <c r="ES241" s="38"/>
      <c r="ET241" s="38"/>
      <c r="EU241" s="38"/>
      <c r="EV241" s="38"/>
      <c r="EW241" s="38"/>
      <c r="EX241" s="38"/>
      <c r="EY241" s="38"/>
      <c r="EZ241" s="38"/>
      <c r="FA241" s="38"/>
      <c r="FB241" s="38"/>
      <c r="FC241" s="38"/>
      <c r="FD241" s="38"/>
      <c r="FE241" s="38"/>
      <c r="FF241" s="38"/>
      <c r="FG241" s="38"/>
      <c r="FH241" s="38"/>
      <c r="FI241" s="38"/>
    </row>
    <row r="242" spans="1:165" s="44" customFormat="1" ht="46.8">
      <c r="A242" s="381"/>
      <c r="B242" s="476"/>
      <c r="C242" s="469"/>
      <c r="D242" s="470"/>
      <c r="E242" s="469"/>
      <c r="F242" s="470"/>
      <c r="G242" s="469"/>
      <c r="H242" s="470"/>
      <c r="I242" s="468"/>
      <c r="J242" s="463" t="s">
        <v>288</v>
      </c>
      <c r="K242" s="464" t="s">
        <v>116</v>
      </c>
      <c r="L242" s="465" t="s">
        <v>176</v>
      </c>
      <c r="M242" s="363">
        <v>103000</v>
      </c>
      <c r="N242" s="363">
        <v>103125</v>
      </c>
      <c r="O242" s="406">
        <f t="shared" si="43"/>
        <v>100</v>
      </c>
      <c r="P242" s="470"/>
      <c r="Q242" s="467"/>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c r="DA242" s="38"/>
      <c r="DB242" s="38"/>
      <c r="DC242" s="38"/>
      <c r="DD242" s="38"/>
      <c r="DE242" s="38"/>
      <c r="DF242" s="38"/>
      <c r="DG242" s="38"/>
      <c r="DH242" s="38"/>
      <c r="DI242" s="38"/>
      <c r="DJ242" s="38"/>
      <c r="DK242" s="38"/>
      <c r="DL242" s="38"/>
      <c r="DM242" s="38"/>
      <c r="DN242" s="38"/>
      <c r="DO242" s="38"/>
      <c r="DP242" s="38"/>
      <c r="DQ242" s="38"/>
      <c r="DR242" s="38"/>
      <c r="DS242" s="38"/>
      <c r="DT242" s="38"/>
      <c r="DU242" s="38"/>
      <c r="DV242" s="38"/>
      <c r="DW242" s="38"/>
      <c r="DX242" s="38"/>
      <c r="DY242" s="38"/>
      <c r="DZ242" s="38"/>
      <c r="EA242" s="38"/>
      <c r="EB242" s="38"/>
      <c r="EC242" s="38"/>
      <c r="ED242" s="38"/>
      <c r="EE242" s="38"/>
      <c r="EF242" s="38"/>
      <c r="EG242" s="38"/>
      <c r="EH242" s="38"/>
      <c r="EI242" s="38"/>
      <c r="EJ242" s="38"/>
      <c r="EK242" s="38"/>
      <c r="EL242" s="38"/>
      <c r="EM242" s="38"/>
      <c r="EN242" s="38"/>
      <c r="EO242" s="38"/>
      <c r="EP242" s="38"/>
      <c r="EQ242" s="38"/>
      <c r="ER242" s="38"/>
      <c r="ES242" s="38"/>
      <c r="ET242" s="38"/>
      <c r="EU242" s="38"/>
      <c r="EV242" s="38"/>
      <c r="EW242" s="38"/>
      <c r="EX242" s="38"/>
      <c r="EY242" s="38"/>
      <c r="EZ242" s="38"/>
      <c r="FA242" s="38"/>
      <c r="FB242" s="38"/>
      <c r="FC242" s="38"/>
      <c r="FD242" s="38"/>
      <c r="FE242" s="38"/>
      <c r="FF242" s="38"/>
      <c r="FG242" s="38"/>
      <c r="FH242" s="38"/>
      <c r="FI242" s="38"/>
    </row>
    <row r="243" spans="1:165" s="44" customFormat="1" ht="124.8">
      <c r="A243" s="381"/>
      <c r="B243" s="476"/>
      <c r="C243" s="469"/>
      <c r="D243" s="470"/>
      <c r="E243" s="469"/>
      <c r="F243" s="470"/>
      <c r="G243" s="469"/>
      <c r="H243" s="470"/>
      <c r="I243" s="468"/>
      <c r="J243" s="463" t="s">
        <v>289</v>
      </c>
      <c r="K243" s="464" t="s">
        <v>282</v>
      </c>
      <c r="L243" s="465" t="s">
        <v>176</v>
      </c>
      <c r="M243" s="363">
        <v>82</v>
      </c>
      <c r="N243" s="363">
        <v>83</v>
      </c>
      <c r="O243" s="406">
        <f t="shared" si="43"/>
        <v>100</v>
      </c>
      <c r="P243" s="470"/>
      <c r="Q243" s="467"/>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c r="DB243" s="38"/>
      <c r="DC243" s="38"/>
      <c r="DD243" s="38"/>
      <c r="DE243" s="38"/>
      <c r="DF243" s="38"/>
      <c r="DG243" s="38"/>
      <c r="DH243" s="38"/>
      <c r="DI243" s="38"/>
      <c r="DJ243" s="38"/>
      <c r="DK243" s="38"/>
      <c r="DL243" s="38"/>
      <c r="DM243" s="38"/>
      <c r="DN243" s="38"/>
      <c r="DO243" s="38"/>
      <c r="DP243" s="38"/>
      <c r="DQ243" s="38"/>
      <c r="DR243" s="38"/>
      <c r="DS243" s="38"/>
      <c r="DT243" s="38"/>
      <c r="DU243" s="38"/>
      <c r="DV243" s="38"/>
      <c r="DW243" s="38"/>
      <c r="DX243" s="38"/>
      <c r="DY243" s="38"/>
      <c r="DZ243" s="38"/>
      <c r="EA243" s="38"/>
      <c r="EB243" s="38"/>
      <c r="EC243" s="38"/>
      <c r="ED243" s="38"/>
      <c r="EE243" s="38"/>
      <c r="EF243" s="38"/>
      <c r="EG243" s="38"/>
      <c r="EH243" s="38"/>
      <c r="EI243" s="38"/>
      <c r="EJ243" s="38"/>
      <c r="EK243" s="38"/>
      <c r="EL243" s="38"/>
      <c r="EM243" s="38"/>
      <c r="EN243" s="38"/>
      <c r="EO243" s="38"/>
      <c r="EP243" s="38"/>
      <c r="EQ243" s="38"/>
      <c r="ER243" s="38"/>
      <c r="ES243" s="38"/>
      <c r="ET243" s="38"/>
      <c r="EU243" s="38"/>
      <c r="EV243" s="38"/>
      <c r="EW243" s="38"/>
      <c r="EX243" s="38"/>
      <c r="EY243" s="38"/>
      <c r="EZ243" s="38"/>
      <c r="FA243" s="38"/>
      <c r="FB243" s="38"/>
      <c r="FC243" s="38"/>
      <c r="FD243" s="38"/>
      <c r="FE243" s="38"/>
      <c r="FF243" s="38"/>
      <c r="FG243" s="38"/>
      <c r="FH243" s="38"/>
      <c r="FI243" s="38"/>
    </row>
    <row r="244" spans="1:165" s="44" customFormat="1" ht="48.75" customHeight="1">
      <c r="A244" s="381"/>
      <c r="B244" s="476"/>
      <c r="C244" s="469"/>
      <c r="D244" s="470"/>
      <c r="E244" s="469"/>
      <c r="F244" s="470"/>
      <c r="G244" s="469"/>
      <c r="H244" s="470"/>
      <c r="I244" s="468"/>
      <c r="J244" s="463" t="s">
        <v>290</v>
      </c>
      <c r="K244" s="464" t="s">
        <v>117</v>
      </c>
      <c r="L244" s="465" t="s">
        <v>176</v>
      </c>
      <c r="M244" s="363">
        <v>53000</v>
      </c>
      <c r="N244" s="363">
        <v>73949</v>
      </c>
      <c r="O244" s="406">
        <f t="shared" si="43"/>
        <v>100</v>
      </c>
      <c r="P244" s="470"/>
      <c r="Q244" s="467"/>
      <c r="BS244" s="38"/>
      <c r="BT244" s="38"/>
      <c r="BU244" s="38"/>
      <c r="BV244" s="38"/>
      <c r="BW244" s="38"/>
      <c r="BX244" s="38"/>
      <c r="BY244" s="38"/>
      <c r="BZ244" s="38"/>
      <c r="CA244" s="38"/>
      <c r="CB244" s="38"/>
      <c r="CC244" s="38"/>
      <c r="CD244" s="38"/>
      <c r="CE244" s="38"/>
      <c r="CF244" s="38"/>
      <c r="CG244" s="38"/>
      <c r="CH244" s="38"/>
      <c r="CI244" s="38"/>
      <c r="CJ244" s="38"/>
      <c r="CK244" s="38"/>
      <c r="CL244" s="38"/>
      <c r="CM244" s="38"/>
      <c r="CN244" s="38"/>
      <c r="CO244" s="38"/>
      <c r="CP244" s="38"/>
      <c r="CQ244" s="38"/>
      <c r="CR244" s="38"/>
      <c r="CS244" s="38"/>
      <c r="CT244" s="38"/>
      <c r="CU244" s="38"/>
      <c r="CV244" s="38"/>
      <c r="CW244" s="38"/>
      <c r="CX244" s="38"/>
      <c r="CY244" s="38"/>
      <c r="CZ244" s="38"/>
      <c r="DA244" s="38"/>
      <c r="DB244" s="38"/>
      <c r="DC244" s="38"/>
      <c r="DD244" s="38"/>
      <c r="DE244" s="38"/>
      <c r="DF244" s="38"/>
      <c r="DG244" s="38"/>
      <c r="DH244" s="38"/>
      <c r="DI244" s="38"/>
      <c r="DJ244" s="38"/>
      <c r="DK244" s="38"/>
      <c r="DL244" s="38"/>
      <c r="DM244" s="38"/>
      <c r="DN244" s="38"/>
      <c r="DO244" s="38"/>
      <c r="DP244" s="38"/>
      <c r="DQ244" s="38"/>
      <c r="DR244" s="38"/>
      <c r="DS244" s="38"/>
      <c r="DT244" s="38"/>
      <c r="DU244" s="38"/>
      <c r="DV244" s="38"/>
      <c r="DW244" s="38"/>
      <c r="DX244" s="38"/>
      <c r="DY244" s="38"/>
      <c r="DZ244" s="38"/>
      <c r="EA244" s="38"/>
      <c r="EB244" s="38"/>
      <c r="EC244" s="38"/>
      <c r="ED244" s="38"/>
      <c r="EE244" s="38"/>
      <c r="EF244" s="38"/>
      <c r="EG244" s="38"/>
      <c r="EH244" s="38"/>
      <c r="EI244" s="38"/>
      <c r="EJ244" s="38"/>
      <c r="EK244" s="38"/>
      <c r="EL244" s="38"/>
      <c r="EM244" s="38"/>
      <c r="EN244" s="38"/>
      <c r="EO244" s="38"/>
      <c r="EP244" s="38"/>
      <c r="EQ244" s="38"/>
      <c r="ER244" s="38"/>
      <c r="ES244" s="38"/>
      <c r="ET244" s="38"/>
      <c r="EU244" s="38"/>
      <c r="EV244" s="38"/>
      <c r="EW244" s="38"/>
      <c r="EX244" s="38"/>
      <c r="EY244" s="38"/>
      <c r="EZ244" s="38"/>
      <c r="FA244" s="38"/>
      <c r="FB244" s="38"/>
      <c r="FC244" s="38"/>
      <c r="FD244" s="38"/>
      <c r="FE244" s="38"/>
      <c r="FF244" s="38"/>
      <c r="FG244" s="38"/>
      <c r="FH244" s="38"/>
      <c r="FI244" s="38"/>
    </row>
    <row r="245" spans="1:165" s="44" customFormat="1" ht="51" customHeight="1">
      <c r="A245" s="407"/>
      <c r="B245" s="476"/>
      <c r="C245" s="469"/>
      <c r="D245" s="373"/>
      <c r="E245" s="480"/>
      <c r="F245" s="373"/>
      <c r="G245" s="480"/>
      <c r="H245" s="373"/>
      <c r="I245" s="481"/>
      <c r="J245" s="463" t="s">
        <v>291</v>
      </c>
      <c r="K245" s="464" t="s">
        <v>118</v>
      </c>
      <c r="L245" s="465" t="s">
        <v>105</v>
      </c>
      <c r="M245" s="363">
        <v>335000</v>
      </c>
      <c r="N245" s="363">
        <v>336404</v>
      </c>
      <c r="O245" s="406">
        <f>IF(N245/M245&gt;1,100)</f>
        <v>100</v>
      </c>
      <c r="P245" s="373"/>
      <c r="Q245" s="479"/>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c r="DB245" s="38"/>
      <c r="DC245" s="38"/>
      <c r="DD245" s="38"/>
      <c r="DE245" s="38"/>
      <c r="DF245" s="38"/>
      <c r="DG245" s="38"/>
      <c r="DH245" s="38"/>
      <c r="DI245" s="38"/>
      <c r="DJ245" s="38"/>
      <c r="DK245" s="38"/>
      <c r="DL245" s="38"/>
      <c r="DM245" s="38"/>
      <c r="DN245" s="38"/>
      <c r="DO245" s="38"/>
      <c r="DP245" s="38"/>
      <c r="DQ245" s="38"/>
      <c r="DR245" s="38"/>
      <c r="DS245" s="38"/>
      <c r="DT245" s="38"/>
      <c r="DU245" s="38"/>
      <c r="DV245" s="38"/>
      <c r="DW245" s="38"/>
      <c r="DX245" s="38"/>
      <c r="DY245" s="38"/>
      <c r="DZ245" s="38"/>
      <c r="EA245" s="38"/>
      <c r="EB245" s="38"/>
      <c r="EC245" s="38"/>
      <c r="ED245" s="38"/>
      <c r="EE245" s="38"/>
      <c r="EF245" s="38"/>
      <c r="EG245" s="38"/>
      <c r="EH245" s="38"/>
      <c r="EI245" s="38"/>
      <c r="EJ245" s="38"/>
      <c r="EK245" s="38"/>
      <c r="EL245" s="38"/>
      <c r="EM245" s="38"/>
      <c r="EN245" s="38"/>
      <c r="EO245" s="38"/>
      <c r="EP245" s="38"/>
      <c r="EQ245" s="38"/>
      <c r="ER245" s="38"/>
      <c r="ES245" s="38"/>
      <c r="ET245" s="38"/>
      <c r="EU245" s="38"/>
      <c r="EV245" s="38"/>
      <c r="EW245" s="38"/>
      <c r="EX245" s="38"/>
      <c r="EY245" s="38"/>
      <c r="EZ245" s="38"/>
      <c r="FA245" s="38"/>
      <c r="FB245" s="38"/>
      <c r="FC245" s="38"/>
      <c r="FD245" s="38"/>
      <c r="FE245" s="38"/>
      <c r="FF245" s="38"/>
      <c r="FG245" s="38"/>
      <c r="FH245" s="38"/>
      <c r="FI245" s="38"/>
    </row>
    <row r="246" spans="1:165" s="44" customFormat="1" ht="67.5" customHeight="1">
      <c r="A246" s="630" t="s">
        <v>149</v>
      </c>
      <c r="B246" s="606" t="s">
        <v>106</v>
      </c>
      <c r="C246" s="632" t="s">
        <v>253</v>
      </c>
      <c r="D246" s="609" t="s">
        <v>127</v>
      </c>
      <c r="E246" s="682">
        <v>84539</v>
      </c>
      <c r="F246" s="682">
        <v>84523.3</v>
      </c>
      <c r="G246" s="681" t="s">
        <v>5</v>
      </c>
      <c r="H246" s="616">
        <f>F246/E246*100</f>
        <v>99.981428689717177</v>
      </c>
      <c r="I246" s="678"/>
      <c r="J246" s="463" t="s">
        <v>254</v>
      </c>
      <c r="K246" s="464" t="s">
        <v>108</v>
      </c>
      <c r="L246" s="465" t="s">
        <v>109</v>
      </c>
      <c r="M246" s="482">
        <v>12673.36</v>
      </c>
      <c r="N246" s="482">
        <v>12673.36</v>
      </c>
      <c r="O246" s="406">
        <f t="shared" ref="O246:O253" si="45">N246/M246*100</f>
        <v>100</v>
      </c>
      <c r="P246" s="361">
        <f>SUM(O246:O256)/11</f>
        <v>98.21604278074868</v>
      </c>
      <c r="Q246" s="464"/>
      <c r="BS246" s="38"/>
      <c r="BT246" s="38"/>
      <c r="BU246" s="38"/>
      <c r="BV246" s="38"/>
      <c r="BW246" s="38"/>
      <c r="BX246" s="38"/>
      <c r="BY246" s="38"/>
      <c r="BZ246" s="38"/>
      <c r="CA246" s="38"/>
      <c r="CB246" s="38"/>
      <c r="CC246" s="38"/>
      <c r="CD246" s="38"/>
      <c r="CE246" s="38"/>
      <c r="CF246" s="38"/>
      <c r="CG246" s="38"/>
      <c r="CH246" s="38"/>
      <c r="CI246" s="38"/>
      <c r="CJ246" s="38"/>
      <c r="CK246" s="38"/>
      <c r="CL246" s="38"/>
      <c r="CM246" s="38"/>
      <c r="CN246" s="38"/>
      <c r="CO246" s="38"/>
      <c r="CP246" s="38"/>
      <c r="CQ246" s="38"/>
      <c r="CR246" s="38"/>
      <c r="CS246" s="38"/>
      <c r="CT246" s="38"/>
      <c r="CU246" s="38"/>
      <c r="CV246" s="38"/>
      <c r="CW246" s="38"/>
      <c r="CX246" s="38"/>
      <c r="CY246" s="38"/>
      <c r="CZ246" s="38"/>
      <c r="DA246" s="38"/>
      <c r="DB246" s="38"/>
      <c r="DC246" s="38"/>
      <c r="DD246" s="38"/>
      <c r="DE246" s="38"/>
      <c r="DF246" s="38"/>
      <c r="DG246" s="38"/>
      <c r="DH246" s="38"/>
      <c r="DI246" s="38"/>
      <c r="DJ246" s="38"/>
      <c r="DK246" s="38"/>
      <c r="DL246" s="38"/>
      <c r="DM246" s="38"/>
      <c r="DN246" s="38"/>
      <c r="DO246" s="38"/>
      <c r="DP246" s="38"/>
      <c r="DQ246" s="38"/>
      <c r="DR246" s="38"/>
      <c r="DS246" s="38"/>
      <c r="DT246" s="38"/>
      <c r="DU246" s="38"/>
      <c r="DV246" s="38"/>
      <c r="DW246" s="38"/>
      <c r="DX246" s="38"/>
      <c r="DY246" s="38"/>
      <c r="DZ246" s="38"/>
      <c r="EA246" s="38"/>
      <c r="EB246" s="38"/>
      <c r="EC246" s="38"/>
      <c r="ED246" s="38"/>
      <c r="EE246" s="38"/>
      <c r="EF246" s="38"/>
      <c r="EG246" s="38"/>
      <c r="EH246" s="38"/>
      <c r="EI246" s="38"/>
      <c r="EJ246" s="38"/>
      <c r="EK246" s="38"/>
      <c r="EL246" s="38"/>
      <c r="EM246" s="38"/>
      <c r="EN246" s="38"/>
      <c r="EO246" s="38"/>
      <c r="EP246" s="38"/>
      <c r="EQ246" s="38"/>
      <c r="ER246" s="38"/>
      <c r="ES246" s="38"/>
      <c r="ET246" s="38"/>
      <c r="EU246" s="38"/>
      <c r="EV246" s="38"/>
      <c r="EW246" s="38"/>
      <c r="EX246" s="38"/>
      <c r="EY246" s="38"/>
      <c r="EZ246" s="38"/>
      <c r="FA246" s="38"/>
      <c r="FB246" s="38"/>
      <c r="FC246" s="38"/>
      <c r="FD246" s="38"/>
      <c r="FE246" s="38"/>
      <c r="FF246" s="38"/>
      <c r="FG246" s="38"/>
      <c r="FH246" s="38"/>
      <c r="FI246" s="38"/>
    </row>
    <row r="247" spans="1:165" s="44" customFormat="1" ht="138" customHeight="1">
      <c r="A247" s="613"/>
      <c r="B247" s="679"/>
      <c r="C247" s="613"/>
      <c r="D247" s="613"/>
      <c r="E247" s="613"/>
      <c r="F247" s="613"/>
      <c r="G247" s="613"/>
      <c r="H247" s="613"/>
      <c r="I247" s="679"/>
      <c r="J247" s="463" t="s">
        <v>281</v>
      </c>
      <c r="K247" s="464" t="s">
        <v>124</v>
      </c>
      <c r="L247" s="465" t="s">
        <v>176</v>
      </c>
      <c r="M247" s="363">
        <v>23</v>
      </c>
      <c r="N247" s="363">
        <v>23</v>
      </c>
      <c r="O247" s="406">
        <f t="shared" si="45"/>
        <v>100</v>
      </c>
      <c r="P247" s="433"/>
      <c r="Q247" s="464"/>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row>
    <row r="248" spans="1:165" s="44" customFormat="1" ht="94.5" customHeight="1">
      <c r="A248" s="613"/>
      <c r="B248" s="679"/>
      <c r="C248" s="613"/>
      <c r="D248" s="613"/>
      <c r="E248" s="613"/>
      <c r="F248" s="613"/>
      <c r="G248" s="613"/>
      <c r="H248" s="613"/>
      <c r="I248" s="679"/>
      <c r="J248" s="463" t="s">
        <v>283</v>
      </c>
      <c r="K248" s="464" t="s">
        <v>111</v>
      </c>
      <c r="L248" s="465" t="s">
        <v>176</v>
      </c>
      <c r="M248" s="363">
        <v>58</v>
      </c>
      <c r="N248" s="363">
        <v>72</v>
      </c>
      <c r="O248" s="406">
        <f t="shared" ref="O248:O256" si="46">IF(N248/M248&gt;1,100)</f>
        <v>100</v>
      </c>
      <c r="P248" s="433"/>
      <c r="Q248" s="464"/>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row>
    <row r="249" spans="1:165" s="44" customFormat="1" ht="78.75" customHeight="1">
      <c r="A249" s="613"/>
      <c r="B249" s="679"/>
      <c r="C249" s="613"/>
      <c r="D249" s="613"/>
      <c r="E249" s="613"/>
      <c r="F249" s="613"/>
      <c r="G249" s="613"/>
      <c r="H249" s="613"/>
      <c r="I249" s="679"/>
      <c r="J249" s="463" t="s">
        <v>284</v>
      </c>
      <c r="K249" s="464" t="s">
        <v>112</v>
      </c>
      <c r="L249" s="465" t="s">
        <v>176</v>
      </c>
      <c r="M249" s="363">
        <v>700</v>
      </c>
      <c r="N249" s="363">
        <v>800</v>
      </c>
      <c r="O249" s="406">
        <f t="shared" si="46"/>
        <v>100</v>
      </c>
      <c r="P249" s="433"/>
      <c r="Q249" s="464"/>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row>
    <row r="250" spans="1:165" s="44" customFormat="1" ht="58.5" customHeight="1">
      <c r="A250" s="613"/>
      <c r="B250" s="679"/>
      <c r="C250" s="613"/>
      <c r="D250" s="613"/>
      <c r="E250" s="613"/>
      <c r="F250" s="613"/>
      <c r="G250" s="613"/>
      <c r="H250" s="613"/>
      <c r="I250" s="679"/>
      <c r="J250" s="463" t="s">
        <v>285</v>
      </c>
      <c r="K250" s="464" t="s">
        <v>113</v>
      </c>
      <c r="L250" s="465" t="s">
        <v>176</v>
      </c>
      <c r="M250" s="363">
        <v>7595</v>
      </c>
      <c r="N250" s="363">
        <v>7757</v>
      </c>
      <c r="O250" s="406">
        <f t="shared" si="46"/>
        <v>100</v>
      </c>
      <c r="P250" s="433"/>
      <c r="Q250" s="464"/>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row>
    <row r="251" spans="1:165" s="44" customFormat="1" ht="75" customHeight="1">
      <c r="A251" s="613"/>
      <c r="B251" s="679"/>
      <c r="C251" s="613"/>
      <c r="D251" s="613"/>
      <c r="E251" s="613"/>
      <c r="F251" s="613"/>
      <c r="G251" s="613"/>
      <c r="H251" s="613"/>
      <c r="I251" s="679"/>
      <c r="J251" s="463" t="s">
        <v>286</v>
      </c>
      <c r="K251" s="464" t="s">
        <v>114</v>
      </c>
      <c r="L251" s="465" t="s">
        <v>176</v>
      </c>
      <c r="M251" s="363">
        <v>360</v>
      </c>
      <c r="N251" s="363">
        <v>360</v>
      </c>
      <c r="O251" s="406">
        <f t="shared" si="45"/>
        <v>100</v>
      </c>
      <c r="P251" s="433"/>
      <c r="Q251" s="464"/>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row>
    <row r="252" spans="1:165" s="44" customFormat="1" ht="126" customHeight="1">
      <c r="A252" s="613"/>
      <c r="B252" s="679"/>
      <c r="C252" s="613"/>
      <c r="D252" s="613"/>
      <c r="E252" s="613"/>
      <c r="F252" s="613"/>
      <c r="G252" s="613"/>
      <c r="H252" s="613"/>
      <c r="I252" s="679"/>
      <c r="J252" s="463" t="s">
        <v>287</v>
      </c>
      <c r="K252" s="464" t="s">
        <v>115</v>
      </c>
      <c r="L252" s="465" t="s">
        <v>176</v>
      </c>
      <c r="M252" s="363">
        <v>32</v>
      </c>
      <c r="N252" s="363">
        <v>32</v>
      </c>
      <c r="O252" s="406">
        <f t="shared" si="45"/>
        <v>100</v>
      </c>
      <c r="P252" s="433"/>
      <c r="Q252" s="464"/>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row>
    <row r="253" spans="1:165" s="44" customFormat="1" ht="88.5" customHeight="1">
      <c r="A253" s="613"/>
      <c r="B253" s="679"/>
      <c r="C253" s="613"/>
      <c r="D253" s="613"/>
      <c r="E253" s="613"/>
      <c r="F253" s="613"/>
      <c r="G253" s="613"/>
      <c r="H253" s="613"/>
      <c r="I253" s="679"/>
      <c r="J253" s="463" t="s">
        <v>288</v>
      </c>
      <c r="K253" s="464" t="s">
        <v>116</v>
      </c>
      <c r="L253" s="465" t="s">
        <v>176</v>
      </c>
      <c r="M253" s="363">
        <v>17000</v>
      </c>
      <c r="N253" s="363">
        <v>13664</v>
      </c>
      <c r="O253" s="406">
        <f t="shared" si="45"/>
        <v>80.376470588235293</v>
      </c>
      <c r="P253" s="433"/>
      <c r="Q253" s="464" t="s">
        <v>770</v>
      </c>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c r="FA253" s="38"/>
      <c r="FB253" s="38"/>
      <c r="FC253" s="38"/>
      <c r="FD253" s="38"/>
      <c r="FE253" s="38"/>
      <c r="FF253" s="38"/>
      <c r="FG253" s="38"/>
      <c r="FH253" s="38"/>
      <c r="FI253" s="38"/>
    </row>
    <row r="254" spans="1:165" s="44" customFormat="1" ht="155.25" customHeight="1">
      <c r="A254" s="613"/>
      <c r="B254" s="679"/>
      <c r="C254" s="613"/>
      <c r="D254" s="613"/>
      <c r="E254" s="613"/>
      <c r="F254" s="613"/>
      <c r="G254" s="613"/>
      <c r="H254" s="613"/>
      <c r="I254" s="679"/>
      <c r="J254" s="463" t="s">
        <v>289</v>
      </c>
      <c r="K254" s="464" t="s">
        <v>121</v>
      </c>
      <c r="L254" s="465" t="s">
        <v>176</v>
      </c>
      <c r="M254" s="363">
        <v>1500</v>
      </c>
      <c r="N254" s="363">
        <v>1546</v>
      </c>
      <c r="O254" s="406">
        <f t="shared" si="46"/>
        <v>100</v>
      </c>
      <c r="P254" s="433"/>
      <c r="Q254" s="464"/>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row>
    <row r="255" spans="1:165" s="44" customFormat="1" ht="164.25" customHeight="1">
      <c r="A255" s="613"/>
      <c r="B255" s="679"/>
      <c r="C255" s="613"/>
      <c r="D255" s="613"/>
      <c r="E255" s="613"/>
      <c r="F255" s="613"/>
      <c r="G255" s="613"/>
      <c r="H255" s="613"/>
      <c r="I255" s="679"/>
      <c r="J255" s="463" t="s">
        <v>290</v>
      </c>
      <c r="K255" s="464" t="s">
        <v>117</v>
      </c>
      <c r="L255" s="465" t="s">
        <v>176</v>
      </c>
      <c r="M255" s="363">
        <v>6200</v>
      </c>
      <c r="N255" s="363">
        <v>6758</v>
      </c>
      <c r="O255" s="406">
        <f t="shared" si="46"/>
        <v>100</v>
      </c>
      <c r="P255" s="433"/>
      <c r="Q255" s="464"/>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c r="DY255" s="38"/>
      <c r="DZ255" s="38"/>
      <c r="EA255" s="38"/>
      <c r="EB255" s="38"/>
      <c r="EC255" s="38"/>
      <c r="ED255" s="38"/>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c r="FA255" s="38"/>
      <c r="FB255" s="38"/>
      <c r="FC255" s="38"/>
      <c r="FD255" s="38"/>
      <c r="FE255" s="38"/>
      <c r="FF255" s="38"/>
      <c r="FG255" s="38"/>
      <c r="FH255" s="38"/>
      <c r="FI255" s="38"/>
    </row>
    <row r="256" spans="1:165" s="44" customFormat="1" ht="131.25" customHeight="1">
      <c r="A256" s="614"/>
      <c r="B256" s="680"/>
      <c r="C256" s="614"/>
      <c r="D256" s="614"/>
      <c r="E256" s="614"/>
      <c r="F256" s="614"/>
      <c r="G256" s="614"/>
      <c r="H256" s="614"/>
      <c r="I256" s="680"/>
      <c r="J256" s="463" t="s">
        <v>291</v>
      </c>
      <c r="K256" s="464" t="s">
        <v>118</v>
      </c>
      <c r="L256" s="465" t="s">
        <v>105</v>
      </c>
      <c r="M256" s="363">
        <v>13500</v>
      </c>
      <c r="N256" s="363">
        <v>15500</v>
      </c>
      <c r="O256" s="406">
        <f t="shared" si="46"/>
        <v>100</v>
      </c>
      <c r="P256" s="433"/>
      <c r="Q256" s="464"/>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c r="FA256" s="38"/>
      <c r="FB256" s="38"/>
      <c r="FC256" s="38"/>
      <c r="FD256" s="38"/>
      <c r="FE256" s="38"/>
      <c r="FF256" s="38"/>
      <c r="FG256" s="38"/>
      <c r="FH256" s="38"/>
      <c r="FI256" s="38"/>
    </row>
    <row r="257" spans="1:165" s="44" customFormat="1" ht="78">
      <c r="A257" s="483" t="s">
        <v>426</v>
      </c>
      <c r="B257" s="289" t="s">
        <v>106</v>
      </c>
      <c r="C257" s="375" t="s">
        <v>253</v>
      </c>
      <c r="D257" s="403" t="s">
        <v>292</v>
      </c>
      <c r="E257" s="356">
        <v>103259.8</v>
      </c>
      <c r="F257" s="354">
        <v>103259.6</v>
      </c>
      <c r="G257" s="432" t="s">
        <v>5</v>
      </c>
      <c r="H257" s="471">
        <f>F257/E257*100</f>
        <v>99.999806313783296</v>
      </c>
      <c r="I257" s="462"/>
      <c r="J257" s="463" t="s">
        <v>254</v>
      </c>
      <c r="K257" s="464" t="s">
        <v>108</v>
      </c>
      <c r="L257" s="465" t="s">
        <v>109</v>
      </c>
      <c r="M257" s="484">
        <v>12382.3</v>
      </c>
      <c r="N257" s="484">
        <v>11776.9</v>
      </c>
      <c r="O257" s="406">
        <f>(N257/M257)*100</f>
        <v>95.110762943879564</v>
      </c>
      <c r="P257" s="361">
        <f>SUM(O257:O267)/11</f>
        <v>99.529043550374482</v>
      </c>
      <c r="Q257" s="92" t="s">
        <v>267</v>
      </c>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row>
    <row r="258" spans="1:165" s="44" customFormat="1" ht="139.5" customHeight="1">
      <c r="A258" s="485"/>
      <c r="B258" s="476"/>
      <c r="C258" s="469"/>
      <c r="D258" s="470"/>
      <c r="E258" s="469"/>
      <c r="F258" s="470"/>
      <c r="G258" s="469"/>
      <c r="H258" s="470"/>
      <c r="I258" s="468"/>
      <c r="J258" s="463" t="s">
        <v>281</v>
      </c>
      <c r="K258" s="464" t="s">
        <v>124</v>
      </c>
      <c r="L258" s="465" t="s">
        <v>176</v>
      </c>
      <c r="M258" s="486">
        <v>80</v>
      </c>
      <c r="N258" s="486">
        <v>80</v>
      </c>
      <c r="O258" s="406">
        <f t="shared" ref="O258:O264" si="47">N258/M258*100</f>
        <v>100</v>
      </c>
      <c r="P258" s="470"/>
      <c r="Q258" s="467"/>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c r="DT258" s="38"/>
      <c r="DU258" s="38"/>
      <c r="DV258" s="38"/>
      <c r="DW258" s="38"/>
      <c r="DX258" s="38"/>
      <c r="DY258" s="38"/>
      <c r="DZ258" s="38"/>
      <c r="EA258" s="38"/>
      <c r="EB258" s="38"/>
      <c r="EC258" s="38"/>
      <c r="ED258" s="38"/>
      <c r="EE258" s="38"/>
      <c r="EF258" s="38"/>
      <c r="EG258" s="38"/>
      <c r="EH258" s="38"/>
      <c r="EI258" s="38"/>
      <c r="EJ258" s="38"/>
      <c r="EK258" s="38"/>
      <c r="EL258" s="38"/>
      <c r="EM258" s="38"/>
      <c r="EN258" s="38"/>
      <c r="EO258" s="38"/>
      <c r="EP258" s="38"/>
      <c r="EQ258" s="38"/>
      <c r="ER258" s="38"/>
      <c r="ES258" s="38"/>
      <c r="ET258" s="38"/>
      <c r="EU258" s="38"/>
      <c r="EV258" s="38"/>
      <c r="EW258" s="38"/>
      <c r="EX258" s="38"/>
      <c r="EY258" s="38"/>
      <c r="EZ258" s="38"/>
      <c r="FA258" s="38"/>
      <c r="FB258" s="38"/>
      <c r="FC258" s="38"/>
      <c r="FD258" s="38"/>
      <c r="FE258" s="38"/>
      <c r="FF258" s="38"/>
      <c r="FG258" s="38"/>
      <c r="FH258" s="38"/>
      <c r="FI258" s="38"/>
    </row>
    <row r="259" spans="1:165" s="44" customFormat="1" ht="96.75" customHeight="1">
      <c r="A259" s="485"/>
      <c r="B259" s="476"/>
      <c r="C259" s="469"/>
      <c r="D259" s="470"/>
      <c r="E259" s="469"/>
      <c r="F259" s="470"/>
      <c r="G259" s="469"/>
      <c r="H259" s="470"/>
      <c r="I259" s="468"/>
      <c r="J259" s="463" t="s">
        <v>283</v>
      </c>
      <c r="K259" s="464" t="s">
        <v>111</v>
      </c>
      <c r="L259" s="465" t="s">
        <v>176</v>
      </c>
      <c r="M259" s="486">
        <v>880</v>
      </c>
      <c r="N259" s="486">
        <v>880</v>
      </c>
      <c r="O259" s="406">
        <f t="shared" si="47"/>
        <v>100</v>
      </c>
      <c r="P259" s="470"/>
      <c r="Q259" s="467"/>
      <c r="BS259" s="38"/>
      <c r="BT259" s="38"/>
      <c r="BU259" s="38"/>
      <c r="BV259" s="38"/>
      <c r="BW259" s="38"/>
      <c r="BX259" s="38"/>
      <c r="BY259" s="38"/>
      <c r="BZ259" s="38"/>
      <c r="CA259" s="38"/>
      <c r="CB259" s="38"/>
      <c r="CC259" s="38"/>
      <c r="CD259" s="38"/>
      <c r="CE259" s="38"/>
      <c r="CF259" s="38"/>
      <c r="CG259" s="38"/>
      <c r="CH259" s="38"/>
      <c r="CI259" s="38"/>
      <c r="CJ259" s="38"/>
      <c r="CK259" s="38"/>
      <c r="CL259" s="38"/>
      <c r="CM259" s="38"/>
      <c r="CN259" s="38"/>
      <c r="CO259" s="38"/>
      <c r="CP259" s="38"/>
      <c r="CQ259" s="38"/>
      <c r="CR259" s="38"/>
      <c r="CS259" s="38"/>
      <c r="CT259" s="38"/>
      <c r="CU259" s="38"/>
      <c r="CV259" s="38"/>
      <c r="CW259" s="38"/>
      <c r="CX259" s="38"/>
      <c r="CY259" s="38"/>
      <c r="CZ259" s="38"/>
      <c r="DA259" s="38"/>
      <c r="DB259" s="38"/>
      <c r="DC259" s="38"/>
      <c r="DD259" s="38"/>
      <c r="DE259" s="38"/>
      <c r="DF259" s="38"/>
      <c r="DG259" s="38"/>
      <c r="DH259" s="38"/>
      <c r="DI259" s="38"/>
      <c r="DJ259" s="38"/>
      <c r="DK259" s="38"/>
      <c r="DL259" s="38"/>
      <c r="DM259" s="38"/>
      <c r="DN259" s="38"/>
      <c r="DO259" s="38"/>
      <c r="DP259" s="38"/>
      <c r="DQ259" s="38"/>
      <c r="DR259" s="38"/>
      <c r="DS259" s="38"/>
      <c r="DT259" s="38"/>
      <c r="DU259" s="38"/>
      <c r="DV259" s="38"/>
      <c r="DW259" s="38"/>
      <c r="DX259" s="38"/>
      <c r="DY259" s="38"/>
      <c r="DZ259" s="38"/>
      <c r="EA259" s="38"/>
      <c r="EB259" s="38"/>
      <c r="EC259" s="38"/>
      <c r="ED259" s="38"/>
      <c r="EE259" s="38"/>
      <c r="EF259" s="38"/>
      <c r="EG259" s="38"/>
      <c r="EH259" s="38"/>
      <c r="EI259" s="38"/>
      <c r="EJ259" s="38"/>
      <c r="EK259" s="38"/>
      <c r="EL259" s="38"/>
      <c r="EM259" s="38"/>
      <c r="EN259" s="38"/>
      <c r="EO259" s="38"/>
      <c r="EP259" s="38"/>
      <c r="EQ259" s="38"/>
      <c r="ER259" s="38"/>
      <c r="ES259" s="38"/>
      <c r="ET259" s="38"/>
      <c r="EU259" s="38"/>
      <c r="EV259" s="38"/>
      <c r="EW259" s="38"/>
      <c r="EX259" s="38"/>
      <c r="EY259" s="38"/>
      <c r="EZ259" s="38"/>
      <c r="FA259" s="38"/>
      <c r="FB259" s="38"/>
      <c r="FC259" s="38"/>
      <c r="FD259" s="38"/>
      <c r="FE259" s="38"/>
      <c r="FF259" s="38"/>
      <c r="FG259" s="38"/>
      <c r="FH259" s="38"/>
      <c r="FI259" s="38"/>
    </row>
    <row r="260" spans="1:165" s="44" customFormat="1" ht="87.75" customHeight="1">
      <c r="A260" s="485"/>
      <c r="B260" s="476"/>
      <c r="C260" s="469"/>
      <c r="D260" s="470"/>
      <c r="E260" s="469"/>
      <c r="F260" s="470"/>
      <c r="G260" s="469"/>
      <c r="H260" s="470"/>
      <c r="I260" s="468"/>
      <c r="J260" s="463" t="s">
        <v>284</v>
      </c>
      <c r="K260" s="464" t="s">
        <v>112</v>
      </c>
      <c r="L260" s="465" t="s">
        <v>176</v>
      </c>
      <c r="M260" s="487">
        <v>900</v>
      </c>
      <c r="N260" s="486">
        <v>1014</v>
      </c>
      <c r="O260" s="406">
        <f t="shared" ref="O260" si="48">IF(N260/M260&gt;1,100)</f>
        <v>100</v>
      </c>
      <c r="P260" s="470"/>
      <c r="Q260" s="351"/>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c r="DT260" s="38"/>
      <c r="DU260" s="38"/>
      <c r="DV260" s="38"/>
      <c r="DW260" s="38"/>
      <c r="DX260" s="38"/>
      <c r="DY260" s="38"/>
      <c r="DZ260" s="38"/>
      <c r="EA260" s="38"/>
      <c r="EB260" s="38"/>
      <c r="EC260" s="38"/>
      <c r="ED260" s="38"/>
      <c r="EE260" s="38"/>
      <c r="EF260" s="38"/>
      <c r="EG260" s="38"/>
      <c r="EH260" s="38"/>
      <c r="EI260" s="38"/>
      <c r="EJ260" s="38"/>
      <c r="EK260" s="38"/>
      <c r="EL260" s="38"/>
      <c r="EM260" s="38"/>
      <c r="EN260" s="38"/>
      <c r="EO260" s="38"/>
      <c r="EP260" s="38"/>
      <c r="EQ260" s="38"/>
      <c r="ER260" s="38"/>
      <c r="ES260" s="38"/>
      <c r="ET260" s="38"/>
      <c r="EU260" s="38"/>
      <c r="EV260" s="38"/>
      <c r="EW260" s="38"/>
      <c r="EX260" s="38"/>
      <c r="EY260" s="38"/>
      <c r="EZ260" s="38"/>
      <c r="FA260" s="38"/>
      <c r="FB260" s="38"/>
      <c r="FC260" s="38"/>
      <c r="FD260" s="38"/>
      <c r="FE260" s="38"/>
      <c r="FF260" s="38"/>
      <c r="FG260" s="38"/>
      <c r="FH260" s="38"/>
      <c r="FI260" s="38"/>
    </row>
    <row r="261" spans="1:165" s="44" customFormat="1" ht="109.5" customHeight="1">
      <c r="A261" s="485"/>
      <c r="B261" s="476"/>
      <c r="C261" s="469"/>
      <c r="D261" s="470"/>
      <c r="E261" s="469"/>
      <c r="F261" s="470"/>
      <c r="G261" s="469"/>
      <c r="H261" s="470"/>
      <c r="I261" s="468"/>
      <c r="J261" s="463" t="s">
        <v>285</v>
      </c>
      <c r="K261" s="464" t="s">
        <v>113</v>
      </c>
      <c r="L261" s="465" t="s">
        <v>176</v>
      </c>
      <c r="M261" s="487">
        <v>8926</v>
      </c>
      <c r="N261" s="487">
        <v>8900</v>
      </c>
      <c r="O261" s="406">
        <f t="shared" si="47"/>
        <v>99.708716110239749</v>
      </c>
      <c r="P261" s="470"/>
      <c r="Q261" s="464" t="s">
        <v>273</v>
      </c>
      <c r="BS261" s="38"/>
      <c r="BT261" s="38"/>
      <c r="BU261" s="38"/>
      <c r="BV261" s="38"/>
      <c r="BW261" s="38"/>
      <c r="BX261" s="38"/>
      <c r="BY261" s="38"/>
      <c r="BZ261" s="38"/>
      <c r="CA261" s="38"/>
      <c r="CB261" s="38"/>
      <c r="CC261" s="38"/>
      <c r="CD261" s="38"/>
      <c r="CE261" s="38"/>
      <c r="CF261" s="38"/>
      <c r="CG261" s="38"/>
      <c r="CH261" s="38"/>
      <c r="CI261" s="38"/>
      <c r="CJ261" s="38"/>
      <c r="CK261" s="38"/>
      <c r="CL261" s="38"/>
      <c r="CM261" s="38"/>
      <c r="CN261" s="38"/>
      <c r="CO261" s="38"/>
      <c r="CP261" s="38"/>
      <c r="CQ261" s="38"/>
      <c r="CR261" s="38"/>
      <c r="CS261" s="38"/>
      <c r="CT261" s="38"/>
      <c r="CU261" s="38"/>
      <c r="CV261" s="38"/>
      <c r="CW261" s="38"/>
      <c r="CX261" s="38"/>
      <c r="CY261" s="38"/>
      <c r="CZ261" s="38"/>
      <c r="DA261" s="38"/>
      <c r="DB261" s="38"/>
      <c r="DC261" s="38"/>
      <c r="DD261" s="38"/>
      <c r="DE261" s="38"/>
      <c r="DF261" s="38"/>
      <c r="DG261" s="38"/>
      <c r="DH261" s="38"/>
      <c r="DI261" s="38"/>
      <c r="DJ261" s="38"/>
      <c r="DK261" s="38"/>
      <c r="DL261" s="38"/>
      <c r="DM261" s="38"/>
      <c r="DN261" s="38"/>
      <c r="DO261" s="38"/>
      <c r="DP261" s="38"/>
      <c r="DQ261" s="38"/>
      <c r="DR261" s="38"/>
      <c r="DS261" s="38"/>
      <c r="DT261" s="38"/>
      <c r="DU261" s="38"/>
      <c r="DV261" s="38"/>
      <c r="DW261" s="38"/>
      <c r="DX261" s="38"/>
      <c r="DY261" s="38"/>
      <c r="DZ261" s="38"/>
      <c r="EA261" s="38"/>
      <c r="EB261" s="38"/>
      <c r="EC261" s="38"/>
      <c r="ED261" s="38"/>
      <c r="EE261" s="38"/>
      <c r="EF261" s="38"/>
      <c r="EG261" s="38"/>
      <c r="EH261" s="38"/>
      <c r="EI261" s="38"/>
      <c r="EJ261" s="38"/>
      <c r="EK261" s="38"/>
      <c r="EL261" s="38"/>
      <c r="EM261" s="38"/>
      <c r="EN261" s="38"/>
      <c r="EO261" s="38"/>
      <c r="EP261" s="38"/>
      <c r="EQ261" s="38"/>
      <c r="ER261" s="38"/>
      <c r="ES261" s="38"/>
      <c r="ET261" s="38"/>
      <c r="EU261" s="38"/>
      <c r="EV261" s="38"/>
      <c r="EW261" s="38"/>
      <c r="EX261" s="38"/>
      <c r="EY261" s="38"/>
      <c r="EZ261" s="38"/>
      <c r="FA261" s="38"/>
      <c r="FB261" s="38"/>
      <c r="FC261" s="38"/>
      <c r="FD261" s="38"/>
      <c r="FE261" s="38"/>
      <c r="FF261" s="38"/>
      <c r="FG261" s="38"/>
      <c r="FH261" s="38"/>
      <c r="FI261" s="38"/>
    </row>
    <row r="262" spans="1:165" s="44" customFormat="1" ht="90.75" customHeight="1">
      <c r="A262" s="485"/>
      <c r="B262" s="476"/>
      <c r="C262" s="469"/>
      <c r="D262" s="470"/>
      <c r="E262" s="469"/>
      <c r="F262" s="470"/>
      <c r="G262" s="469"/>
      <c r="H262" s="470"/>
      <c r="I262" s="468"/>
      <c r="J262" s="463" t="s">
        <v>286</v>
      </c>
      <c r="K262" s="464" t="s">
        <v>114</v>
      </c>
      <c r="L262" s="465" t="s">
        <v>176</v>
      </c>
      <c r="M262" s="487">
        <v>5900</v>
      </c>
      <c r="N262" s="487">
        <v>5900</v>
      </c>
      <c r="O262" s="406">
        <f t="shared" si="47"/>
        <v>100</v>
      </c>
      <c r="P262" s="470"/>
      <c r="Q262" s="467"/>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c r="CS262" s="38"/>
      <c r="CT262" s="38"/>
      <c r="CU262" s="38"/>
      <c r="CV262" s="38"/>
      <c r="CW262" s="38"/>
      <c r="CX262" s="38"/>
      <c r="CY262" s="38"/>
      <c r="CZ262" s="38"/>
      <c r="DA262" s="38"/>
      <c r="DB262" s="38"/>
      <c r="DC262" s="38"/>
      <c r="DD262" s="38"/>
      <c r="DE262" s="38"/>
      <c r="DF262" s="38"/>
      <c r="DG262" s="38"/>
      <c r="DH262" s="38"/>
      <c r="DI262" s="38"/>
      <c r="DJ262" s="38"/>
      <c r="DK262" s="38"/>
      <c r="DL262" s="38"/>
      <c r="DM262" s="38"/>
      <c r="DN262" s="38"/>
      <c r="DO262" s="38"/>
      <c r="DP262" s="38"/>
      <c r="DQ262" s="38"/>
      <c r="DR262" s="38"/>
      <c r="DS262" s="38"/>
      <c r="DT262" s="38"/>
      <c r="DU262" s="38"/>
      <c r="DV262" s="38"/>
      <c r="DW262" s="38"/>
      <c r="DX262" s="38"/>
      <c r="DY262" s="38"/>
      <c r="DZ262" s="38"/>
      <c r="EA262" s="38"/>
      <c r="EB262" s="38"/>
      <c r="EC262" s="38"/>
      <c r="ED262" s="38"/>
      <c r="EE262" s="38"/>
      <c r="EF262" s="38"/>
      <c r="EG262" s="38"/>
      <c r="EH262" s="38"/>
      <c r="EI262" s="38"/>
      <c r="EJ262" s="38"/>
      <c r="EK262" s="38"/>
      <c r="EL262" s="38"/>
      <c r="EM262" s="38"/>
      <c r="EN262" s="38"/>
      <c r="EO262" s="38"/>
      <c r="EP262" s="38"/>
      <c r="EQ262" s="38"/>
      <c r="ER262" s="38"/>
      <c r="ES262" s="38"/>
      <c r="ET262" s="38"/>
      <c r="EU262" s="38"/>
      <c r="EV262" s="38"/>
      <c r="EW262" s="38"/>
      <c r="EX262" s="38"/>
      <c r="EY262" s="38"/>
      <c r="EZ262" s="38"/>
      <c r="FA262" s="38"/>
      <c r="FB262" s="38"/>
      <c r="FC262" s="38"/>
      <c r="FD262" s="38"/>
      <c r="FE262" s="38"/>
      <c r="FF262" s="38"/>
      <c r="FG262" s="38"/>
      <c r="FH262" s="38"/>
      <c r="FI262" s="38"/>
    </row>
    <row r="263" spans="1:165" s="44" customFormat="1" ht="132.75" customHeight="1">
      <c r="A263" s="485"/>
      <c r="B263" s="476"/>
      <c r="C263" s="469"/>
      <c r="D263" s="470"/>
      <c r="E263" s="469"/>
      <c r="F263" s="470"/>
      <c r="G263" s="469"/>
      <c r="H263" s="470"/>
      <c r="I263" s="468"/>
      <c r="J263" s="463" t="s">
        <v>287</v>
      </c>
      <c r="K263" s="464" t="s">
        <v>115</v>
      </c>
      <c r="L263" s="465" t="s">
        <v>176</v>
      </c>
      <c r="M263" s="487">
        <v>12</v>
      </c>
      <c r="N263" s="487">
        <v>12</v>
      </c>
      <c r="O263" s="406">
        <f t="shared" si="47"/>
        <v>100</v>
      </c>
      <c r="P263" s="470"/>
      <c r="Q263" s="467"/>
      <c r="BS263" s="38"/>
      <c r="BT263" s="38"/>
      <c r="BU263" s="38"/>
      <c r="BV263" s="38"/>
      <c r="BW263" s="38"/>
      <c r="BX263" s="38"/>
      <c r="BY263" s="38"/>
      <c r="BZ263" s="38"/>
      <c r="CA263" s="38"/>
      <c r="CB263" s="38"/>
      <c r="CC263" s="38"/>
      <c r="CD263" s="38"/>
      <c r="CE263" s="38"/>
      <c r="CF263" s="38"/>
      <c r="CG263" s="38"/>
      <c r="CH263" s="38"/>
      <c r="CI263" s="38"/>
      <c r="CJ263" s="38"/>
      <c r="CK263" s="38"/>
      <c r="CL263" s="38"/>
      <c r="CM263" s="38"/>
      <c r="CN263" s="38"/>
      <c r="CO263" s="38"/>
      <c r="CP263" s="38"/>
      <c r="CQ263" s="38"/>
      <c r="CR263" s="38"/>
      <c r="CS263" s="38"/>
      <c r="CT263" s="38"/>
      <c r="CU263" s="38"/>
      <c r="CV263" s="38"/>
      <c r="CW263" s="38"/>
      <c r="CX263" s="38"/>
      <c r="CY263" s="38"/>
      <c r="CZ263" s="38"/>
      <c r="DA263" s="38"/>
      <c r="DB263" s="38"/>
      <c r="DC263" s="38"/>
      <c r="DD263" s="38"/>
      <c r="DE263" s="38"/>
      <c r="DF263" s="38"/>
      <c r="DG263" s="38"/>
      <c r="DH263" s="38"/>
      <c r="DI263" s="38"/>
      <c r="DJ263" s="38"/>
      <c r="DK263" s="38"/>
      <c r="DL263" s="38"/>
      <c r="DM263" s="38"/>
      <c r="DN263" s="38"/>
      <c r="DO263" s="38"/>
      <c r="DP263" s="38"/>
      <c r="DQ263" s="38"/>
      <c r="DR263" s="38"/>
      <c r="DS263" s="38"/>
      <c r="DT263" s="38"/>
      <c r="DU263" s="38"/>
      <c r="DV263" s="38"/>
      <c r="DW263" s="38"/>
      <c r="DX263" s="38"/>
      <c r="DY263" s="38"/>
      <c r="DZ263" s="38"/>
      <c r="EA263" s="38"/>
      <c r="EB263" s="38"/>
      <c r="EC263" s="38"/>
      <c r="ED263" s="38"/>
      <c r="EE263" s="38"/>
      <c r="EF263" s="38"/>
      <c r="EG263" s="38"/>
      <c r="EH263" s="38"/>
      <c r="EI263" s="38"/>
      <c r="EJ263" s="38"/>
      <c r="EK263" s="38"/>
      <c r="EL263" s="38"/>
      <c r="EM263" s="38"/>
      <c r="EN263" s="38"/>
      <c r="EO263" s="38"/>
      <c r="EP263" s="38"/>
      <c r="EQ263" s="38"/>
      <c r="ER263" s="38"/>
      <c r="ES263" s="38"/>
      <c r="ET263" s="38"/>
      <c r="EU263" s="38"/>
      <c r="EV263" s="38"/>
      <c r="EW263" s="38"/>
      <c r="EX263" s="38"/>
      <c r="EY263" s="38"/>
      <c r="EZ263" s="38"/>
      <c r="FA263" s="38"/>
      <c r="FB263" s="38"/>
      <c r="FC263" s="38"/>
      <c r="FD263" s="38"/>
      <c r="FE263" s="38"/>
      <c r="FF263" s="38"/>
      <c r="FG263" s="38"/>
      <c r="FH263" s="38"/>
      <c r="FI263" s="38"/>
    </row>
    <row r="264" spans="1:165" s="44" customFormat="1" ht="46.8">
      <c r="A264" s="485"/>
      <c r="B264" s="476"/>
      <c r="C264" s="469"/>
      <c r="D264" s="470"/>
      <c r="E264" s="469"/>
      <c r="F264" s="470"/>
      <c r="G264" s="469"/>
      <c r="H264" s="470"/>
      <c r="I264" s="468"/>
      <c r="J264" s="463" t="s">
        <v>288</v>
      </c>
      <c r="K264" s="464" t="s">
        <v>116</v>
      </c>
      <c r="L264" s="465" t="s">
        <v>176</v>
      </c>
      <c r="M264" s="487">
        <v>2900</v>
      </c>
      <c r="N264" s="487">
        <v>2900</v>
      </c>
      <c r="O264" s="406">
        <f t="shared" si="47"/>
        <v>100</v>
      </c>
      <c r="P264" s="470"/>
      <c r="Q264" s="467"/>
      <c r="BS264" s="38"/>
      <c r="BT264" s="38"/>
      <c r="BU264" s="38"/>
      <c r="BV264" s="38"/>
      <c r="BW264" s="38"/>
      <c r="BX264" s="38"/>
      <c r="BY264" s="38"/>
      <c r="BZ264" s="38"/>
      <c r="CA264" s="38"/>
      <c r="CB264" s="38"/>
      <c r="CC264" s="38"/>
      <c r="CD264" s="38"/>
      <c r="CE264" s="38"/>
      <c r="CF264" s="38"/>
      <c r="CG264" s="38"/>
      <c r="CH264" s="38"/>
      <c r="CI264" s="38"/>
      <c r="CJ264" s="38"/>
      <c r="CK264" s="38"/>
      <c r="CL264" s="38"/>
      <c r="CM264" s="38"/>
      <c r="CN264" s="38"/>
      <c r="CO264" s="38"/>
      <c r="CP264" s="38"/>
      <c r="CQ264" s="38"/>
      <c r="CR264" s="38"/>
      <c r="CS264" s="38"/>
      <c r="CT264" s="38"/>
      <c r="CU264" s="38"/>
      <c r="CV264" s="38"/>
      <c r="CW264" s="38"/>
      <c r="CX264" s="38"/>
      <c r="CY264" s="38"/>
      <c r="CZ264" s="38"/>
      <c r="DA264" s="38"/>
      <c r="DB264" s="38"/>
      <c r="DC264" s="38"/>
      <c r="DD264" s="38"/>
      <c r="DE264" s="38"/>
      <c r="DF264" s="38"/>
      <c r="DG264" s="38"/>
      <c r="DH264" s="38"/>
      <c r="DI264" s="38"/>
      <c r="DJ264" s="38"/>
      <c r="DK264" s="38"/>
      <c r="DL264" s="38"/>
      <c r="DM264" s="38"/>
      <c r="DN264" s="38"/>
      <c r="DO264" s="38"/>
      <c r="DP264" s="38"/>
      <c r="DQ264" s="38"/>
      <c r="DR264" s="38"/>
      <c r="DS264" s="38"/>
      <c r="DT264" s="38"/>
      <c r="DU264" s="38"/>
      <c r="DV264" s="38"/>
      <c r="DW264" s="38"/>
      <c r="DX264" s="38"/>
      <c r="DY264" s="38"/>
      <c r="DZ264" s="38"/>
      <c r="EA264" s="38"/>
      <c r="EB264" s="38"/>
      <c r="EC264" s="38"/>
      <c r="ED264" s="38"/>
      <c r="EE264" s="38"/>
      <c r="EF264" s="38"/>
      <c r="EG264" s="38"/>
      <c r="EH264" s="38"/>
      <c r="EI264" s="38"/>
      <c r="EJ264" s="38"/>
      <c r="EK264" s="38"/>
      <c r="EL264" s="38"/>
      <c r="EM264" s="38"/>
      <c r="EN264" s="38"/>
      <c r="EO264" s="38"/>
      <c r="EP264" s="38"/>
      <c r="EQ264" s="38"/>
      <c r="ER264" s="38"/>
      <c r="ES264" s="38"/>
      <c r="ET264" s="38"/>
      <c r="EU264" s="38"/>
      <c r="EV264" s="38"/>
      <c r="EW264" s="38"/>
      <c r="EX264" s="38"/>
      <c r="EY264" s="38"/>
      <c r="EZ264" s="38"/>
      <c r="FA264" s="38"/>
      <c r="FB264" s="38"/>
      <c r="FC264" s="38"/>
      <c r="FD264" s="38"/>
      <c r="FE264" s="38"/>
      <c r="FF264" s="38"/>
      <c r="FG264" s="38"/>
      <c r="FH264" s="38"/>
      <c r="FI264" s="38"/>
    </row>
    <row r="265" spans="1:165" s="44" customFormat="1" ht="124.8">
      <c r="A265" s="485"/>
      <c r="B265" s="476"/>
      <c r="C265" s="469"/>
      <c r="D265" s="470"/>
      <c r="E265" s="469"/>
      <c r="F265" s="470"/>
      <c r="G265" s="469"/>
      <c r="H265" s="470"/>
      <c r="I265" s="468"/>
      <c r="J265" s="463" t="s">
        <v>289</v>
      </c>
      <c r="K265" s="464" t="s">
        <v>303</v>
      </c>
      <c r="L265" s="465" t="s">
        <v>176</v>
      </c>
      <c r="M265" s="487">
        <v>1300</v>
      </c>
      <c r="N265" s="487">
        <v>1363</v>
      </c>
      <c r="O265" s="406">
        <f t="shared" ref="O265:O279" si="49">IF(N265/M265&gt;1,100)</f>
        <v>100</v>
      </c>
      <c r="P265" s="470"/>
      <c r="Q265" s="259"/>
      <c r="BS265" s="38"/>
      <c r="BT265" s="38"/>
      <c r="BU265" s="38"/>
      <c r="BV265" s="38"/>
      <c r="BW265" s="38"/>
      <c r="BX265" s="38"/>
      <c r="BY265" s="38"/>
      <c r="BZ265" s="38"/>
      <c r="CA265" s="38"/>
      <c r="CB265" s="38"/>
      <c r="CC265" s="38"/>
      <c r="CD265" s="38"/>
      <c r="CE265" s="38"/>
      <c r="CF265" s="38"/>
      <c r="CG265" s="38"/>
      <c r="CH265" s="38"/>
      <c r="CI265" s="38"/>
      <c r="CJ265" s="38"/>
      <c r="CK265" s="38"/>
      <c r="CL265" s="38"/>
      <c r="CM265" s="38"/>
      <c r="CN265" s="38"/>
      <c r="CO265" s="38"/>
      <c r="CP265" s="38"/>
      <c r="CQ265" s="38"/>
      <c r="CR265" s="38"/>
      <c r="CS265" s="38"/>
      <c r="CT265" s="38"/>
      <c r="CU265" s="38"/>
      <c r="CV265" s="38"/>
      <c r="CW265" s="38"/>
      <c r="CX265" s="38"/>
      <c r="CY265" s="38"/>
      <c r="CZ265" s="38"/>
      <c r="DA265" s="38"/>
      <c r="DB265" s="38"/>
      <c r="DC265" s="38"/>
      <c r="DD265" s="38"/>
      <c r="DE265" s="38"/>
      <c r="DF265" s="38"/>
      <c r="DG265" s="38"/>
      <c r="DH265" s="38"/>
      <c r="DI265" s="38"/>
      <c r="DJ265" s="38"/>
      <c r="DK265" s="38"/>
      <c r="DL265" s="38"/>
      <c r="DM265" s="38"/>
      <c r="DN265" s="38"/>
      <c r="DO265" s="38"/>
      <c r="DP265" s="38"/>
      <c r="DQ265" s="38"/>
      <c r="DR265" s="38"/>
      <c r="DS265" s="38"/>
      <c r="DT265" s="38"/>
      <c r="DU265" s="38"/>
      <c r="DV265" s="38"/>
      <c r="DW265" s="38"/>
      <c r="DX265" s="38"/>
      <c r="DY265" s="38"/>
      <c r="DZ265" s="38"/>
      <c r="EA265" s="38"/>
      <c r="EB265" s="38"/>
      <c r="EC265" s="38"/>
      <c r="ED265" s="38"/>
      <c r="EE265" s="38"/>
      <c r="EF265" s="38"/>
      <c r="EG265" s="38"/>
      <c r="EH265" s="38"/>
      <c r="EI265" s="38"/>
      <c r="EJ265" s="38"/>
      <c r="EK265" s="38"/>
      <c r="EL265" s="38"/>
      <c r="EM265" s="38"/>
      <c r="EN265" s="38"/>
      <c r="EO265" s="38"/>
      <c r="EP265" s="38"/>
      <c r="EQ265" s="38"/>
      <c r="ER265" s="38"/>
      <c r="ES265" s="38"/>
      <c r="ET265" s="38"/>
      <c r="EU265" s="38"/>
      <c r="EV265" s="38"/>
      <c r="EW265" s="38"/>
      <c r="EX265" s="38"/>
      <c r="EY265" s="38"/>
      <c r="EZ265" s="38"/>
      <c r="FA265" s="38"/>
      <c r="FB265" s="38"/>
      <c r="FC265" s="38"/>
      <c r="FD265" s="38"/>
      <c r="FE265" s="38"/>
      <c r="FF265" s="38"/>
      <c r="FG265" s="38"/>
      <c r="FH265" s="38"/>
      <c r="FI265" s="38"/>
    </row>
    <row r="266" spans="1:165" s="44" customFormat="1" ht="54.75" customHeight="1">
      <c r="A266" s="485"/>
      <c r="B266" s="476"/>
      <c r="C266" s="469"/>
      <c r="D266" s="470"/>
      <c r="E266" s="469"/>
      <c r="F266" s="470"/>
      <c r="G266" s="469"/>
      <c r="H266" s="470"/>
      <c r="I266" s="468"/>
      <c r="J266" s="463" t="s">
        <v>290</v>
      </c>
      <c r="K266" s="464" t="s">
        <v>117</v>
      </c>
      <c r="L266" s="465" t="s">
        <v>176</v>
      </c>
      <c r="M266" s="487">
        <v>9500</v>
      </c>
      <c r="N266" s="487">
        <v>10346</v>
      </c>
      <c r="O266" s="406">
        <f t="shared" si="49"/>
        <v>100</v>
      </c>
      <c r="P266" s="470"/>
      <c r="Q266" s="467"/>
      <c r="BS266" s="38"/>
      <c r="BT266" s="38"/>
      <c r="BU266" s="38"/>
      <c r="BV266" s="38"/>
      <c r="BW266" s="38"/>
      <c r="BX266" s="38"/>
      <c r="BY266" s="38"/>
      <c r="BZ266" s="38"/>
      <c r="CA266" s="38"/>
      <c r="CB266" s="38"/>
      <c r="CC266" s="38"/>
      <c r="CD266" s="38"/>
      <c r="CE266" s="38"/>
      <c r="CF266" s="38"/>
      <c r="CG266" s="38"/>
      <c r="CH266" s="38"/>
      <c r="CI266" s="38"/>
      <c r="CJ266" s="38"/>
      <c r="CK266" s="38"/>
      <c r="CL266" s="38"/>
      <c r="CM266" s="38"/>
      <c r="CN266" s="38"/>
      <c r="CO266" s="38"/>
      <c r="CP266" s="38"/>
      <c r="CQ266" s="38"/>
      <c r="CR266" s="38"/>
      <c r="CS266" s="38"/>
      <c r="CT266" s="38"/>
      <c r="CU266" s="38"/>
      <c r="CV266" s="38"/>
      <c r="CW266" s="38"/>
      <c r="CX266" s="38"/>
      <c r="CY266" s="38"/>
      <c r="CZ266" s="38"/>
      <c r="DA266" s="38"/>
      <c r="DB266" s="38"/>
      <c r="DC266" s="38"/>
      <c r="DD266" s="38"/>
      <c r="DE266" s="38"/>
      <c r="DF266" s="38"/>
      <c r="DG266" s="38"/>
      <c r="DH266" s="38"/>
      <c r="DI266" s="38"/>
      <c r="DJ266" s="38"/>
      <c r="DK266" s="38"/>
      <c r="DL266" s="38"/>
      <c r="DM266" s="38"/>
      <c r="DN266" s="38"/>
      <c r="DO266" s="38"/>
      <c r="DP266" s="38"/>
      <c r="DQ266" s="38"/>
      <c r="DR266" s="38"/>
      <c r="DS266" s="38"/>
      <c r="DT266" s="38"/>
      <c r="DU266" s="38"/>
      <c r="DV266" s="38"/>
      <c r="DW266" s="38"/>
      <c r="DX266" s="38"/>
      <c r="DY266" s="38"/>
      <c r="DZ266" s="38"/>
      <c r="EA266" s="38"/>
      <c r="EB266" s="38"/>
      <c r="EC266" s="38"/>
      <c r="ED266" s="38"/>
      <c r="EE266" s="38"/>
      <c r="EF266" s="38"/>
      <c r="EG266" s="38"/>
      <c r="EH266" s="38"/>
      <c r="EI266" s="38"/>
      <c r="EJ266" s="38"/>
      <c r="EK266" s="38"/>
      <c r="EL266" s="38"/>
      <c r="EM266" s="38"/>
      <c r="EN266" s="38"/>
      <c r="EO266" s="38"/>
      <c r="EP266" s="38"/>
      <c r="EQ266" s="38"/>
      <c r="ER266" s="38"/>
      <c r="ES266" s="38"/>
      <c r="ET266" s="38"/>
      <c r="EU266" s="38"/>
      <c r="EV266" s="38"/>
      <c r="EW266" s="38"/>
      <c r="EX266" s="38"/>
      <c r="EY266" s="38"/>
      <c r="EZ266" s="38"/>
      <c r="FA266" s="38"/>
      <c r="FB266" s="38"/>
      <c r="FC266" s="38"/>
      <c r="FD266" s="38"/>
      <c r="FE266" s="38"/>
      <c r="FF266" s="38"/>
      <c r="FG266" s="38"/>
      <c r="FH266" s="38"/>
      <c r="FI266" s="38"/>
    </row>
    <row r="267" spans="1:165" s="44" customFormat="1" ht="56.25" customHeight="1">
      <c r="A267" s="485"/>
      <c r="B267" s="476"/>
      <c r="C267" s="469"/>
      <c r="D267" s="470"/>
      <c r="E267" s="469"/>
      <c r="F267" s="470"/>
      <c r="G267" s="469"/>
      <c r="H267" s="470"/>
      <c r="I267" s="468"/>
      <c r="J267" s="463" t="s">
        <v>291</v>
      </c>
      <c r="K267" s="464" t="s">
        <v>118</v>
      </c>
      <c r="L267" s="465" t="s">
        <v>105</v>
      </c>
      <c r="M267" s="487">
        <v>25446</v>
      </c>
      <c r="N267" s="487">
        <v>26000</v>
      </c>
      <c r="O267" s="406">
        <f t="shared" si="49"/>
        <v>100</v>
      </c>
      <c r="P267" s="373"/>
      <c r="Q267" s="289"/>
      <c r="BS267" s="38"/>
      <c r="BT267" s="38"/>
      <c r="BU267" s="38"/>
      <c r="BV267" s="38"/>
      <c r="BW267" s="38"/>
      <c r="BX267" s="38"/>
      <c r="BY267" s="38"/>
      <c r="BZ267" s="38"/>
      <c r="CA267" s="38"/>
      <c r="CB267" s="38"/>
      <c r="CC267" s="38"/>
      <c r="CD267" s="38"/>
      <c r="CE267" s="38"/>
      <c r="CF267" s="38"/>
      <c r="CG267" s="38"/>
      <c r="CH267" s="38"/>
      <c r="CI267" s="38"/>
      <c r="CJ267" s="38"/>
      <c r="CK267" s="38"/>
      <c r="CL267" s="38"/>
      <c r="CM267" s="38"/>
      <c r="CN267" s="38"/>
      <c r="CO267" s="38"/>
      <c r="CP267" s="38"/>
      <c r="CQ267" s="38"/>
      <c r="CR267" s="38"/>
      <c r="CS267" s="38"/>
      <c r="CT267" s="38"/>
      <c r="CU267" s="38"/>
      <c r="CV267" s="38"/>
      <c r="CW267" s="38"/>
      <c r="CX267" s="38"/>
      <c r="CY267" s="38"/>
      <c r="CZ267" s="38"/>
      <c r="DA267" s="38"/>
      <c r="DB267" s="38"/>
      <c r="DC267" s="38"/>
      <c r="DD267" s="38"/>
      <c r="DE267" s="38"/>
      <c r="DF267" s="38"/>
      <c r="DG267" s="38"/>
      <c r="DH267" s="38"/>
      <c r="DI267" s="38"/>
      <c r="DJ267" s="38"/>
      <c r="DK267" s="38"/>
      <c r="DL267" s="38"/>
      <c r="DM267" s="38"/>
      <c r="DN267" s="38"/>
      <c r="DO267" s="38"/>
      <c r="DP267" s="38"/>
      <c r="DQ267" s="38"/>
      <c r="DR267" s="38"/>
      <c r="DS267" s="38"/>
      <c r="DT267" s="38"/>
      <c r="DU267" s="38"/>
      <c r="DV267" s="38"/>
      <c r="DW267" s="38"/>
      <c r="DX267" s="38"/>
      <c r="DY267" s="38"/>
      <c r="DZ267" s="38"/>
      <c r="EA267" s="38"/>
      <c r="EB267" s="38"/>
      <c r="EC267" s="38"/>
      <c r="ED267" s="38"/>
      <c r="EE267" s="38"/>
      <c r="EF267" s="38"/>
      <c r="EG267" s="38"/>
      <c r="EH267" s="38"/>
      <c r="EI267" s="38"/>
      <c r="EJ267" s="38"/>
      <c r="EK267" s="38"/>
      <c r="EL267" s="38"/>
      <c r="EM267" s="38"/>
      <c r="EN267" s="38"/>
      <c r="EO267" s="38"/>
      <c r="EP267" s="38"/>
      <c r="EQ267" s="38"/>
      <c r="ER267" s="38"/>
      <c r="ES267" s="38"/>
      <c r="ET267" s="38"/>
      <c r="EU267" s="38"/>
      <c r="EV267" s="38"/>
      <c r="EW267" s="38"/>
      <c r="EX267" s="38"/>
      <c r="EY267" s="38"/>
      <c r="EZ267" s="38"/>
      <c r="FA267" s="38"/>
      <c r="FB267" s="38"/>
      <c r="FC267" s="38"/>
      <c r="FD267" s="38"/>
      <c r="FE267" s="38"/>
      <c r="FF267" s="38"/>
      <c r="FG267" s="38"/>
      <c r="FH267" s="38"/>
      <c r="FI267" s="38"/>
    </row>
    <row r="268" spans="1:165" s="44" customFormat="1" ht="78.75" customHeight="1">
      <c r="A268" s="374" t="s">
        <v>427</v>
      </c>
      <c r="B268" s="289" t="s">
        <v>106</v>
      </c>
      <c r="C268" s="375" t="s">
        <v>253</v>
      </c>
      <c r="D268" s="403" t="s">
        <v>293</v>
      </c>
      <c r="E268" s="356">
        <v>121476.4</v>
      </c>
      <c r="F268" s="354">
        <v>121475.8</v>
      </c>
      <c r="G268" s="432" t="s">
        <v>5</v>
      </c>
      <c r="H268" s="471">
        <f>F268/E268*100</f>
        <v>99.999506076900545</v>
      </c>
      <c r="I268" s="462"/>
      <c r="J268" s="463" t="s">
        <v>254</v>
      </c>
      <c r="K268" s="464" t="s">
        <v>108</v>
      </c>
      <c r="L268" s="465" t="s">
        <v>109</v>
      </c>
      <c r="M268" s="484">
        <v>11000</v>
      </c>
      <c r="N268" s="484">
        <v>17850.2</v>
      </c>
      <c r="O268" s="406">
        <f t="shared" si="49"/>
        <v>100</v>
      </c>
      <c r="P268" s="616">
        <f>SUM(O268:O279)/12</f>
        <v>100</v>
      </c>
      <c r="Q268" s="464" t="s">
        <v>778</v>
      </c>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c r="DB268" s="38"/>
      <c r="DC268" s="38"/>
      <c r="DD268" s="38"/>
      <c r="DE268" s="38"/>
      <c r="DF268" s="38"/>
      <c r="DG268" s="38"/>
      <c r="DH268" s="38"/>
      <c r="DI268" s="38"/>
      <c r="DJ268" s="38"/>
      <c r="DK268" s="38"/>
      <c r="DL268" s="38"/>
      <c r="DM268" s="38"/>
      <c r="DN268" s="38"/>
      <c r="DO268" s="38"/>
      <c r="DP268" s="38"/>
      <c r="DQ268" s="38"/>
      <c r="DR268" s="38"/>
      <c r="DS268" s="38"/>
      <c r="DT268" s="38"/>
      <c r="DU268" s="38"/>
      <c r="DV268" s="38"/>
      <c r="DW268" s="38"/>
      <c r="DX268" s="38"/>
      <c r="DY268" s="38"/>
      <c r="DZ268" s="38"/>
      <c r="EA268" s="38"/>
      <c r="EB268" s="38"/>
      <c r="EC268" s="38"/>
      <c r="ED268" s="38"/>
      <c r="EE268" s="38"/>
      <c r="EF268" s="38"/>
      <c r="EG268" s="38"/>
      <c r="EH268" s="38"/>
      <c r="EI268" s="38"/>
      <c r="EJ268" s="38"/>
      <c r="EK268" s="38"/>
      <c r="EL268" s="38"/>
      <c r="EM268" s="38"/>
      <c r="EN268" s="38"/>
      <c r="EO268" s="38"/>
      <c r="EP268" s="38"/>
      <c r="EQ268" s="38"/>
      <c r="ER268" s="38"/>
      <c r="ES268" s="38"/>
      <c r="ET268" s="38"/>
      <c r="EU268" s="38"/>
      <c r="EV268" s="38"/>
      <c r="EW268" s="38"/>
      <c r="EX268" s="38"/>
      <c r="EY268" s="38"/>
      <c r="EZ268" s="38"/>
      <c r="FA268" s="38"/>
      <c r="FB268" s="38"/>
      <c r="FC268" s="38"/>
      <c r="FD268" s="38"/>
      <c r="FE268" s="38"/>
      <c r="FF268" s="38"/>
      <c r="FG268" s="38"/>
      <c r="FH268" s="38"/>
      <c r="FI268" s="38"/>
    </row>
    <row r="269" spans="1:165" s="44" customFormat="1" ht="139.5" customHeight="1">
      <c r="A269" s="381"/>
      <c r="B269" s="476"/>
      <c r="C269" s="469"/>
      <c r="D269" s="470"/>
      <c r="E269" s="469"/>
      <c r="F269" s="470"/>
      <c r="G269" s="469"/>
      <c r="H269" s="470"/>
      <c r="I269" s="468"/>
      <c r="J269" s="463" t="s">
        <v>281</v>
      </c>
      <c r="K269" s="464" t="s">
        <v>124</v>
      </c>
      <c r="L269" s="465" t="s">
        <v>176</v>
      </c>
      <c r="M269" s="486">
        <v>36</v>
      </c>
      <c r="N269" s="486">
        <v>75</v>
      </c>
      <c r="O269" s="406">
        <f t="shared" si="49"/>
        <v>100</v>
      </c>
      <c r="P269" s="626"/>
      <c r="Q269" s="464" t="s">
        <v>772</v>
      </c>
      <c r="BS269" s="38"/>
      <c r="BT269" s="38"/>
      <c r="BU269" s="38"/>
      <c r="BV269" s="38"/>
      <c r="BW269" s="38"/>
      <c r="BX269" s="38"/>
      <c r="BY269" s="38"/>
      <c r="BZ269" s="38"/>
      <c r="CA269" s="38"/>
      <c r="CB269" s="38"/>
      <c r="CC269" s="38"/>
      <c r="CD269" s="38"/>
      <c r="CE269" s="38"/>
      <c r="CF269" s="38"/>
      <c r="CG269" s="38"/>
      <c r="CH269" s="38"/>
      <c r="CI269" s="38"/>
      <c r="CJ269" s="38"/>
      <c r="CK269" s="38"/>
      <c r="CL269" s="38"/>
      <c r="CM269" s="38"/>
      <c r="CN269" s="38"/>
      <c r="CO269" s="38"/>
      <c r="CP269" s="38"/>
      <c r="CQ269" s="38"/>
      <c r="CR269" s="38"/>
      <c r="CS269" s="38"/>
      <c r="CT269" s="38"/>
      <c r="CU269" s="38"/>
      <c r="CV269" s="38"/>
      <c r="CW269" s="38"/>
      <c r="CX269" s="38"/>
      <c r="CY269" s="38"/>
      <c r="CZ269" s="38"/>
      <c r="DA269" s="38"/>
      <c r="DB269" s="38"/>
      <c r="DC269" s="38"/>
      <c r="DD269" s="38"/>
      <c r="DE269" s="38"/>
      <c r="DF269" s="38"/>
      <c r="DG269" s="38"/>
      <c r="DH269" s="38"/>
      <c r="DI269" s="38"/>
      <c r="DJ269" s="38"/>
      <c r="DK269" s="38"/>
      <c r="DL269" s="38"/>
      <c r="DM269" s="38"/>
      <c r="DN269" s="38"/>
      <c r="DO269" s="38"/>
      <c r="DP269" s="38"/>
      <c r="DQ269" s="38"/>
      <c r="DR269" s="38"/>
      <c r="DS269" s="38"/>
      <c r="DT269" s="38"/>
      <c r="DU269" s="38"/>
      <c r="DV269" s="38"/>
      <c r="DW269" s="38"/>
      <c r="DX269" s="38"/>
      <c r="DY269" s="38"/>
      <c r="DZ269" s="38"/>
      <c r="EA269" s="38"/>
      <c r="EB269" s="38"/>
      <c r="EC269" s="38"/>
      <c r="ED269" s="38"/>
      <c r="EE269" s="38"/>
      <c r="EF269" s="38"/>
      <c r="EG269" s="38"/>
      <c r="EH269" s="38"/>
      <c r="EI269" s="38"/>
      <c r="EJ269" s="38"/>
      <c r="EK269" s="38"/>
      <c r="EL269" s="38"/>
      <c r="EM269" s="38"/>
      <c r="EN269" s="38"/>
      <c r="EO269" s="38"/>
      <c r="EP269" s="38"/>
      <c r="EQ269" s="38"/>
      <c r="ER269" s="38"/>
      <c r="ES269" s="38"/>
      <c r="ET269" s="38"/>
      <c r="EU269" s="38"/>
      <c r="EV269" s="38"/>
      <c r="EW269" s="38"/>
      <c r="EX269" s="38"/>
      <c r="EY269" s="38"/>
      <c r="EZ269" s="38"/>
      <c r="FA269" s="38"/>
      <c r="FB269" s="38"/>
      <c r="FC269" s="38"/>
      <c r="FD269" s="38"/>
      <c r="FE269" s="38"/>
      <c r="FF269" s="38"/>
      <c r="FG269" s="38"/>
      <c r="FH269" s="38"/>
      <c r="FI269" s="38"/>
    </row>
    <row r="270" spans="1:165" s="44" customFormat="1" ht="210.75" customHeight="1">
      <c r="A270" s="381"/>
      <c r="B270" s="476"/>
      <c r="C270" s="469"/>
      <c r="D270" s="470"/>
      <c r="E270" s="469"/>
      <c r="F270" s="470"/>
      <c r="G270" s="469"/>
      <c r="H270" s="470"/>
      <c r="I270" s="468"/>
      <c r="J270" s="463" t="s">
        <v>269</v>
      </c>
      <c r="K270" s="464" t="s">
        <v>110</v>
      </c>
      <c r="L270" s="465" t="s">
        <v>176</v>
      </c>
      <c r="M270" s="486">
        <v>5</v>
      </c>
      <c r="N270" s="486">
        <v>6</v>
      </c>
      <c r="O270" s="406">
        <f t="shared" si="49"/>
        <v>100</v>
      </c>
      <c r="P270" s="470"/>
      <c r="Q270" s="464" t="s">
        <v>773</v>
      </c>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row>
    <row r="271" spans="1:165" s="44" customFormat="1" ht="93.75" customHeight="1">
      <c r="A271" s="381"/>
      <c r="B271" s="476"/>
      <c r="C271" s="469"/>
      <c r="D271" s="470"/>
      <c r="E271" s="469"/>
      <c r="F271" s="470"/>
      <c r="G271" s="469"/>
      <c r="H271" s="470"/>
      <c r="I271" s="468"/>
      <c r="J271" s="463" t="s">
        <v>270</v>
      </c>
      <c r="K271" s="464" t="s">
        <v>111</v>
      </c>
      <c r="L271" s="465" t="s">
        <v>176</v>
      </c>
      <c r="M271" s="486">
        <v>40</v>
      </c>
      <c r="N271" s="486">
        <v>107</v>
      </c>
      <c r="O271" s="406">
        <f t="shared" si="49"/>
        <v>100</v>
      </c>
      <c r="P271" s="470"/>
      <c r="Q271" s="464" t="s">
        <v>774</v>
      </c>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row>
    <row r="272" spans="1:165" s="44" customFormat="1" ht="84.75" customHeight="1">
      <c r="A272" s="381"/>
      <c r="B272" s="476"/>
      <c r="C272" s="469"/>
      <c r="D272" s="470"/>
      <c r="E272" s="469"/>
      <c r="F272" s="470"/>
      <c r="G272" s="469"/>
      <c r="H272" s="470"/>
      <c r="I272" s="468"/>
      <c r="J272" s="463" t="s">
        <v>271</v>
      </c>
      <c r="K272" s="464" t="s">
        <v>112</v>
      </c>
      <c r="L272" s="465" t="s">
        <v>176</v>
      </c>
      <c r="M272" s="487">
        <v>1000</v>
      </c>
      <c r="N272" s="487">
        <v>1817</v>
      </c>
      <c r="O272" s="406">
        <f t="shared" si="49"/>
        <v>100</v>
      </c>
      <c r="P272" s="470"/>
      <c r="Q272" s="464" t="s">
        <v>771</v>
      </c>
      <c r="BS272" s="38"/>
      <c r="BT272" s="38"/>
      <c r="BU272" s="38"/>
      <c r="BV272" s="38"/>
      <c r="BW272" s="38"/>
      <c r="BX272" s="38"/>
      <c r="BY272" s="38"/>
      <c r="BZ272" s="38"/>
      <c r="CA272" s="38"/>
      <c r="CB272" s="38"/>
      <c r="CC272" s="38"/>
      <c r="CD272" s="38"/>
      <c r="CE272" s="38"/>
      <c r="CF272" s="38"/>
      <c r="CG272" s="38"/>
      <c r="CH272" s="38"/>
      <c r="CI272" s="38"/>
      <c r="CJ272" s="38"/>
      <c r="CK272" s="38"/>
      <c r="CL272" s="38"/>
      <c r="CM272" s="38"/>
      <c r="CN272" s="38"/>
      <c r="CO272" s="38"/>
      <c r="CP272" s="38"/>
      <c r="CQ272" s="38"/>
      <c r="CR272" s="38"/>
      <c r="CS272" s="38"/>
      <c r="CT272" s="38"/>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c r="DY272" s="38"/>
      <c r="DZ272" s="38"/>
      <c r="EA272" s="38"/>
      <c r="EB272" s="38"/>
      <c r="EC272" s="38"/>
      <c r="ED272" s="38"/>
      <c r="EE272" s="38"/>
      <c r="EF272" s="38"/>
      <c r="EG272" s="38"/>
      <c r="EH272" s="38"/>
      <c r="EI272" s="38"/>
      <c r="EJ272" s="38"/>
      <c r="EK272" s="38"/>
      <c r="EL272" s="38"/>
      <c r="EM272" s="38"/>
      <c r="EN272" s="38"/>
      <c r="EO272" s="38"/>
      <c r="EP272" s="38"/>
      <c r="EQ272" s="38"/>
      <c r="ER272" s="38"/>
      <c r="ES272" s="38"/>
      <c r="ET272" s="38"/>
      <c r="EU272" s="38"/>
      <c r="EV272" s="38"/>
      <c r="EW272" s="38"/>
      <c r="EX272" s="38"/>
      <c r="EY272" s="38"/>
      <c r="EZ272" s="38"/>
      <c r="FA272" s="38"/>
      <c r="FB272" s="38"/>
      <c r="FC272" s="38"/>
      <c r="FD272" s="38"/>
      <c r="FE272" s="38"/>
      <c r="FF272" s="38"/>
      <c r="FG272" s="38"/>
      <c r="FH272" s="38"/>
      <c r="FI272" s="38"/>
    </row>
    <row r="273" spans="1:165" s="44" customFormat="1" ht="53.25" customHeight="1">
      <c r="A273" s="381"/>
      <c r="B273" s="476"/>
      <c r="C273" s="469"/>
      <c r="D273" s="470"/>
      <c r="E273" s="469"/>
      <c r="F273" s="470"/>
      <c r="G273" s="469"/>
      <c r="H273" s="470"/>
      <c r="I273" s="468"/>
      <c r="J273" s="463" t="s">
        <v>272</v>
      </c>
      <c r="K273" s="464" t="s">
        <v>113</v>
      </c>
      <c r="L273" s="465" t="s">
        <v>176</v>
      </c>
      <c r="M273" s="487">
        <v>17000</v>
      </c>
      <c r="N273" s="487">
        <v>17784</v>
      </c>
      <c r="O273" s="406">
        <f t="shared" si="49"/>
        <v>100</v>
      </c>
      <c r="P273" s="470"/>
      <c r="Q273" s="468"/>
      <c r="BS273" s="38"/>
      <c r="BT273" s="38"/>
      <c r="BU273" s="38"/>
      <c r="BV273" s="38"/>
      <c r="BW273" s="38"/>
      <c r="BX273" s="38"/>
      <c r="BY273" s="38"/>
      <c r="BZ273" s="38"/>
      <c r="CA273" s="38"/>
      <c r="CB273" s="38"/>
      <c r="CC273" s="38"/>
      <c r="CD273" s="38"/>
      <c r="CE273" s="38"/>
      <c r="CF273" s="38"/>
      <c r="CG273" s="38"/>
      <c r="CH273" s="38"/>
      <c r="CI273" s="38"/>
      <c r="CJ273" s="38"/>
      <c r="CK273" s="38"/>
      <c r="CL273" s="38"/>
      <c r="CM273" s="38"/>
      <c r="CN273" s="38"/>
      <c r="CO273" s="38"/>
      <c r="CP273" s="38"/>
      <c r="CQ273" s="38"/>
      <c r="CR273" s="38"/>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c r="DY273" s="38"/>
      <c r="DZ273" s="38"/>
      <c r="EA273" s="38"/>
      <c r="EB273" s="38"/>
      <c r="EC273" s="38"/>
      <c r="ED273" s="38"/>
      <c r="EE273" s="38"/>
      <c r="EF273" s="38"/>
      <c r="EG273" s="38"/>
      <c r="EH273" s="38"/>
      <c r="EI273" s="38"/>
      <c r="EJ273" s="38"/>
      <c r="EK273" s="38"/>
      <c r="EL273" s="38"/>
      <c r="EM273" s="38"/>
      <c r="EN273" s="38"/>
      <c r="EO273" s="38"/>
      <c r="EP273" s="38"/>
      <c r="EQ273" s="38"/>
      <c r="ER273" s="38"/>
      <c r="ES273" s="38"/>
      <c r="ET273" s="38"/>
      <c r="EU273" s="38"/>
      <c r="EV273" s="38"/>
      <c r="EW273" s="38"/>
      <c r="EX273" s="38"/>
      <c r="EY273" s="38"/>
      <c r="EZ273" s="38"/>
      <c r="FA273" s="38"/>
      <c r="FB273" s="38"/>
      <c r="FC273" s="38"/>
      <c r="FD273" s="38"/>
      <c r="FE273" s="38"/>
      <c r="FF273" s="38"/>
      <c r="FG273" s="38"/>
      <c r="FH273" s="38"/>
      <c r="FI273" s="38"/>
    </row>
    <row r="274" spans="1:165" s="44" customFormat="1" ht="78.75" customHeight="1">
      <c r="A274" s="381"/>
      <c r="B274" s="476"/>
      <c r="C274" s="469"/>
      <c r="D274" s="470"/>
      <c r="E274" s="469"/>
      <c r="F274" s="470"/>
      <c r="G274" s="469"/>
      <c r="H274" s="470"/>
      <c r="I274" s="468"/>
      <c r="J274" s="463" t="s">
        <v>274</v>
      </c>
      <c r="K274" s="464" t="s">
        <v>114</v>
      </c>
      <c r="L274" s="465" t="s">
        <v>176</v>
      </c>
      <c r="M274" s="487">
        <v>300</v>
      </c>
      <c r="N274" s="487">
        <v>466</v>
      </c>
      <c r="O274" s="406">
        <f t="shared" si="49"/>
        <v>100</v>
      </c>
      <c r="P274" s="470"/>
      <c r="Q274" s="464" t="s">
        <v>779</v>
      </c>
      <c r="BS274" s="38"/>
      <c r="BT274" s="38"/>
      <c r="BU274" s="38"/>
      <c r="BV274" s="38"/>
      <c r="BW274" s="38"/>
      <c r="BX274" s="38"/>
      <c r="BY274" s="38"/>
      <c r="BZ274" s="38"/>
      <c r="CA274" s="38"/>
      <c r="CB274" s="38"/>
      <c r="CC274" s="38"/>
      <c r="CD274" s="38"/>
      <c r="CE274" s="38"/>
      <c r="CF274" s="38"/>
      <c r="CG274" s="38"/>
      <c r="CH274" s="38"/>
      <c r="CI274" s="38"/>
      <c r="CJ274" s="38"/>
      <c r="CK274" s="38"/>
      <c r="CL274" s="38"/>
      <c r="CM274" s="38"/>
      <c r="CN274" s="38"/>
      <c r="CO274" s="38"/>
      <c r="CP274" s="38"/>
      <c r="CQ274" s="38"/>
      <c r="CR274" s="38"/>
      <c r="CS274" s="38"/>
      <c r="CT274" s="38"/>
      <c r="CU274" s="38"/>
      <c r="CV274" s="38"/>
      <c r="CW274" s="38"/>
      <c r="CX274" s="38"/>
      <c r="CY274" s="38"/>
      <c r="CZ274" s="38"/>
      <c r="DA274" s="38"/>
      <c r="DB274" s="38"/>
      <c r="DC274" s="38"/>
      <c r="DD274" s="38"/>
      <c r="DE274" s="38"/>
      <c r="DF274" s="38"/>
      <c r="DG274" s="38"/>
      <c r="DH274" s="38"/>
      <c r="DI274" s="38"/>
      <c r="DJ274" s="38"/>
      <c r="DK274" s="38"/>
      <c r="DL274" s="38"/>
      <c r="DM274" s="38"/>
      <c r="DN274" s="38"/>
      <c r="DO274" s="38"/>
      <c r="DP274" s="38"/>
      <c r="DQ274" s="38"/>
      <c r="DR274" s="38"/>
      <c r="DS274" s="38"/>
      <c r="DT274" s="38"/>
      <c r="DU274" s="38"/>
      <c r="DV274" s="38"/>
      <c r="DW274" s="38"/>
      <c r="DX274" s="38"/>
      <c r="DY274" s="38"/>
      <c r="DZ274" s="38"/>
      <c r="EA274" s="38"/>
      <c r="EB274" s="38"/>
      <c r="EC274" s="38"/>
      <c r="ED274" s="38"/>
      <c r="EE274" s="38"/>
      <c r="EF274" s="38"/>
      <c r="EG274" s="38"/>
      <c r="EH274" s="38"/>
      <c r="EI274" s="38"/>
      <c r="EJ274" s="38"/>
      <c r="EK274" s="38"/>
      <c r="EL274" s="38"/>
      <c r="EM274" s="38"/>
      <c r="EN274" s="38"/>
      <c r="EO274" s="38"/>
      <c r="EP274" s="38"/>
      <c r="EQ274" s="38"/>
      <c r="ER274" s="38"/>
      <c r="ES274" s="38"/>
      <c r="ET274" s="38"/>
      <c r="EU274" s="38"/>
      <c r="EV274" s="38"/>
      <c r="EW274" s="38"/>
      <c r="EX274" s="38"/>
      <c r="EY274" s="38"/>
      <c r="EZ274" s="38"/>
      <c r="FA274" s="38"/>
      <c r="FB274" s="38"/>
      <c r="FC274" s="38"/>
      <c r="FD274" s="38"/>
      <c r="FE274" s="38"/>
      <c r="FF274" s="38"/>
      <c r="FG274" s="38"/>
      <c r="FH274" s="38"/>
      <c r="FI274" s="38"/>
    </row>
    <row r="275" spans="1:165" s="44" customFormat="1" ht="120.75" customHeight="1">
      <c r="A275" s="381"/>
      <c r="B275" s="476"/>
      <c r="C275" s="469"/>
      <c r="D275" s="470"/>
      <c r="E275" s="469"/>
      <c r="F275" s="470"/>
      <c r="G275" s="469"/>
      <c r="H275" s="470"/>
      <c r="I275" s="468"/>
      <c r="J275" s="463" t="s">
        <v>275</v>
      </c>
      <c r="K275" s="464" t="s">
        <v>115</v>
      </c>
      <c r="L275" s="465" t="s">
        <v>176</v>
      </c>
      <c r="M275" s="487">
        <v>4</v>
      </c>
      <c r="N275" s="487">
        <v>4</v>
      </c>
      <c r="O275" s="406">
        <f t="shared" ref="O275" si="50">N275/M275*100</f>
        <v>100</v>
      </c>
      <c r="P275" s="470"/>
      <c r="Q275" s="467"/>
      <c r="BS275" s="38"/>
      <c r="BT275" s="38"/>
      <c r="BU275" s="38"/>
      <c r="BV275" s="38"/>
      <c r="BW275" s="38"/>
      <c r="BX275" s="38"/>
      <c r="BY275" s="38"/>
      <c r="BZ275" s="38"/>
      <c r="CA275" s="38"/>
      <c r="CB275" s="38"/>
      <c r="CC275" s="38"/>
      <c r="CD275" s="38"/>
      <c r="CE275" s="38"/>
      <c r="CF275" s="38"/>
      <c r="CG275" s="38"/>
      <c r="CH275" s="38"/>
      <c r="CI275" s="38"/>
      <c r="CJ275" s="38"/>
      <c r="CK275" s="38"/>
      <c r="CL275" s="38"/>
      <c r="CM275" s="38"/>
      <c r="CN275" s="38"/>
      <c r="CO275" s="38"/>
      <c r="CP275" s="38"/>
      <c r="CQ275" s="38"/>
      <c r="CR275" s="38"/>
      <c r="CS275" s="38"/>
      <c r="CT275" s="38"/>
      <c r="CU275" s="38"/>
      <c r="CV275" s="38"/>
      <c r="CW275" s="38"/>
      <c r="CX275" s="38"/>
      <c r="CY275" s="38"/>
      <c r="CZ275" s="38"/>
      <c r="DA275" s="38"/>
      <c r="DB275" s="38"/>
      <c r="DC275" s="38"/>
      <c r="DD275" s="38"/>
      <c r="DE275" s="38"/>
      <c r="DF275" s="38"/>
      <c r="DG275" s="38"/>
      <c r="DH275" s="38"/>
      <c r="DI275" s="38"/>
      <c r="DJ275" s="38"/>
      <c r="DK275" s="38"/>
      <c r="DL275" s="38"/>
      <c r="DM275" s="38"/>
      <c r="DN275" s="38"/>
      <c r="DO275" s="38"/>
      <c r="DP275" s="38"/>
      <c r="DQ275" s="38"/>
      <c r="DR275" s="38"/>
      <c r="DS275" s="38"/>
      <c r="DT275" s="38"/>
      <c r="DU275" s="38"/>
      <c r="DV275" s="38"/>
      <c r="DW275" s="38"/>
      <c r="DX275" s="38"/>
      <c r="DY275" s="38"/>
      <c r="DZ275" s="38"/>
      <c r="EA275" s="38"/>
      <c r="EB275" s="38"/>
      <c r="EC275" s="38"/>
      <c r="ED275" s="38"/>
      <c r="EE275" s="38"/>
      <c r="EF275" s="38"/>
      <c r="EG275" s="38"/>
      <c r="EH275" s="38"/>
      <c r="EI275" s="38"/>
      <c r="EJ275" s="38"/>
      <c r="EK275" s="38"/>
      <c r="EL275" s="38"/>
      <c r="EM275" s="38"/>
      <c r="EN275" s="38"/>
      <c r="EO275" s="38"/>
      <c r="EP275" s="38"/>
      <c r="EQ275" s="38"/>
      <c r="ER275" s="38"/>
      <c r="ES275" s="38"/>
      <c r="ET275" s="38"/>
      <c r="EU275" s="38"/>
      <c r="EV275" s="38"/>
      <c r="EW275" s="38"/>
      <c r="EX275" s="38"/>
      <c r="EY275" s="38"/>
      <c r="EZ275" s="38"/>
      <c r="FA275" s="38"/>
      <c r="FB275" s="38"/>
      <c r="FC275" s="38"/>
      <c r="FD275" s="38"/>
      <c r="FE275" s="38"/>
      <c r="FF275" s="38"/>
      <c r="FG275" s="38"/>
      <c r="FH275" s="38"/>
      <c r="FI275" s="38"/>
    </row>
    <row r="276" spans="1:165" s="44" customFormat="1" ht="63" customHeight="1">
      <c r="A276" s="381"/>
      <c r="B276" s="476"/>
      <c r="C276" s="469"/>
      <c r="D276" s="470"/>
      <c r="E276" s="469"/>
      <c r="F276" s="470"/>
      <c r="G276" s="469"/>
      <c r="H276" s="470"/>
      <c r="I276" s="468"/>
      <c r="J276" s="463" t="s">
        <v>276</v>
      </c>
      <c r="K276" s="464" t="s">
        <v>116</v>
      </c>
      <c r="L276" s="465" t="s">
        <v>176</v>
      </c>
      <c r="M276" s="487">
        <v>20000</v>
      </c>
      <c r="N276" s="487">
        <v>42308</v>
      </c>
      <c r="O276" s="406">
        <f t="shared" si="49"/>
        <v>100</v>
      </c>
      <c r="P276" s="470"/>
      <c r="Q276" s="676" t="s">
        <v>775</v>
      </c>
      <c r="BS276" s="38"/>
      <c r="BT276" s="38"/>
      <c r="BU276" s="38"/>
      <c r="BV276" s="38"/>
      <c r="BW276" s="38"/>
      <c r="BX276" s="38"/>
      <c r="BY276" s="38"/>
      <c r="BZ276" s="38"/>
      <c r="CA276" s="38"/>
      <c r="CB276" s="38"/>
      <c r="CC276" s="38"/>
      <c r="CD276" s="38"/>
      <c r="CE276" s="38"/>
      <c r="CF276" s="38"/>
      <c r="CG276" s="38"/>
      <c r="CH276" s="38"/>
      <c r="CI276" s="38"/>
      <c r="CJ276" s="38"/>
      <c r="CK276" s="38"/>
      <c r="CL276" s="38"/>
      <c r="CM276" s="38"/>
      <c r="CN276" s="38"/>
      <c r="CO276" s="38"/>
      <c r="CP276" s="38"/>
      <c r="CQ276" s="38"/>
      <c r="CR276" s="38"/>
      <c r="CS276" s="38"/>
      <c r="CT276" s="38"/>
      <c r="CU276" s="38"/>
      <c r="CV276" s="38"/>
      <c r="CW276" s="38"/>
      <c r="CX276" s="38"/>
      <c r="CY276" s="38"/>
      <c r="CZ276" s="38"/>
      <c r="DA276" s="38"/>
      <c r="DB276" s="38"/>
      <c r="DC276" s="38"/>
      <c r="DD276" s="38"/>
      <c r="DE276" s="38"/>
      <c r="DF276" s="38"/>
      <c r="DG276" s="38"/>
      <c r="DH276" s="38"/>
      <c r="DI276" s="38"/>
      <c r="DJ276" s="38"/>
      <c r="DK276" s="38"/>
      <c r="DL276" s="38"/>
      <c r="DM276" s="38"/>
      <c r="DN276" s="38"/>
      <c r="DO276" s="38"/>
      <c r="DP276" s="38"/>
      <c r="DQ276" s="38"/>
      <c r="DR276" s="38"/>
      <c r="DS276" s="38"/>
      <c r="DT276" s="38"/>
      <c r="DU276" s="38"/>
      <c r="DV276" s="38"/>
      <c r="DW276" s="38"/>
      <c r="DX276" s="38"/>
      <c r="DY276" s="38"/>
      <c r="DZ276" s="38"/>
      <c r="EA276" s="38"/>
      <c r="EB276" s="38"/>
      <c r="EC276" s="38"/>
      <c r="ED276" s="38"/>
      <c r="EE276" s="38"/>
      <c r="EF276" s="38"/>
      <c r="EG276" s="38"/>
      <c r="EH276" s="38"/>
      <c r="EI276" s="38"/>
      <c r="EJ276" s="38"/>
      <c r="EK276" s="38"/>
      <c r="EL276" s="38"/>
      <c r="EM276" s="38"/>
      <c r="EN276" s="38"/>
      <c r="EO276" s="38"/>
      <c r="EP276" s="38"/>
      <c r="EQ276" s="38"/>
      <c r="ER276" s="38"/>
      <c r="ES276" s="38"/>
      <c r="ET276" s="38"/>
      <c r="EU276" s="38"/>
      <c r="EV276" s="38"/>
      <c r="EW276" s="38"/>
      <c r="EX276" s="38"/>
      <c r="EY276" s="38"/>
      <c r="EZ276" s="38"/>
      <c r="FA276" s="38"/>
      <c r="FB276" s="38"/>
      <c r="FC276" s="38"/>
      <c r="FD276" s="38"/>
      <c r="FE276" s="38"/>
      <c r="FF276" s="38"/>
      <c r="FG276" s="38"/>
      <c r="FH276" s="38"/>
      <c r="FI276" s="38"/>
    </row>
    <row r="277" spans="1:165" s="44" customFormat="1" ht="138.75" customHeight="1">
      <c r="A277" s="381"/>
      <c r="B277" s="476"/>
      <c r="C277" s="469"/>
      <c r="D277" s="470"/>
      <c r="E277" s="469"/>
      <c r="F277" s="470"/>
      <c r="G277" s="469"/>
      <c r="H277" s="470"/>
      <c r="I277" s="468"/>
      <c r="J277" s="463" t="s">
        <v>277</v>
      </c>
      <c r="K277" s="464" t="s">
        <v>282</v>
      </c>
      <c r="L277" s="465" t="s">
        <v>176</v>
      </c>
      <c r="M277" s="487">
        <v>2500</v>
      </c>
      <c r="N277" s="487">
        <v>6454</v>
      </c>
      <c r="O277" s="406">
        <f t="shared" si="49"/>
        <v>100</v>
      </c>
      <c r="P277" s="470"/>
      <c r="Q277" s="677"/>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c r="DB277" s="38"/>
      <c r="DC277" s="38"/>
      <c r="DD277" s="38"/>
      <c r="DE277" s="38"/>
      <c r="DF277" s="38"/>
      <c r="DG277" s="38"/>
      <c r="DH277" s="38"/>
      <c r="DI277" s="38"/>
      <c r="DJ277" s="38"/>
      <c r="DK277" s="38"/>
      <c r="DL277" s="38"/>
      <c r="DM277" s="38"/>
      <c r="DN277" s="38"/>
      <c r="DO277" s="38"/>
      <c r="DP277" s="38"/>
      <c r="DQ277" s="38"/>
      <c r="DR277" s="38"/>
      <c r="DS277" s="38"/>
      <c r="DT277" s="38"/>
      <c r="DU277" s="38"/>
      <c r="DV277" s="38"/>
      <c r="DW277" s="38"/>
      <c r="DX277" s="38"/>
      <c r="DY277" s="38"/>
      <c r="DZ277" s="38"/>
      <c r="EA277" s="38"/>
      <c r="EB277" s="38"/>
      <c r="EC277" s="38"/>
      <c r="ED277" s="38"/>
      <c r="EE277" s="38"/>
      <c r="EF277" s="38"/>
      <c r="EG277" s="38"/>
      <c r="EH277" s="38"/>
      <c r="EI277" s="38"/>
      <c r="EJ277" s="38"/>
      <c r="EK277" s="38"/>
      <c r="EL277" s="38"/>
      <c r="EM277" s="38"/>
      <c r="EN277" s="38"/>
      <c r="EO277" s="38"/>
      <c r="EP277" s="38"/>
      <c r="EQ277" s="38"/>
      <c r="ER277" s="38"/>
      <c r="ES277" s="38"/>
      <c r="ET277" s="38"/>
      <c r="EU277" s="38"/>
      <c r="EV277" s="38"/>
      <c r="EW277" s="38"/>
      <c r="EX277" s="38"/>
      <c r="EY277" s="38"/>
      <c r="EZ277" s="38"/>
      <c r="FA277" s="38"/>
      <c r="FB277" s="38"/>
      <c r="FC277" s="38"/>
      <c r="FD277" s="38"/>
      <c r="FE277" s="38"/>
      <c r="FF277" s="38"/>
      <c r="FG277" s="38"/>
      <c r="FH277" s="38"/>
      <c r="FI277" s="38"/>
    </row>
    <row r="278" spans="1:165" s="44" customFormat="1" ht="55.5" customHeight="1">
      <c r="A278" s="381"/>
      <c r="B278" s="476"/>
      <c r="C278" s="469"/>
      <c r="D278" s="470"/>
      <c r="E278" s="469"/>
      <c r="F278" s="470"/>
      <c r="G278" s="469"/>
      <c r="H278" s="470"/>
      <c r="I278" s="468"/>
      <c r="J278" s="463" t="s">
        <v>278</v>
      </c>
      <c r="K278" s="464" t="s">
        <v>117</v>
      </c>
      <c r="L278" s="465" t="s">
        <v>176</v>
      </c>
      <c r="M278" s="487">
        <v>1200</v>
      </c>
      <c r="N278" s="487">
        <v>2550</v>
      </c>
      <c r="O278" s="406">
        <v>100</v>
      </c>
      <c r="P278" s="470"/>
      <c r="Q278" s="464" t="s">
        <v>776</v>
      </c>
      <c r="BS278" s="38"/>
      <c r="BT278" s="38"/>
      <c r="BU278" s="38"/>
      <c r="BV278" s="38"/>
      <c r="BW278" s="38"/>
      <c r="BX278" s="38"/>
      <c r="BY278" s="38"/>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c r="DT278" s="38"/>
      <c r="DU278" s="38"/>
      <c r="DV278" s="38"/>
      <c r="DW278" s="38"/>
      <c r="DX278" s="38"/>
      <c r="DY278" s="38"/>
      <c r="DZ278" s="38"/>
      <c r="EA278" s="38"/>
      <c r="EB278" s="38"/>
      <c r="EC278" s="38"/>
      <c r="ED278" s="38"/>
      <c r="EE278" s="38"/>
      <c r="EF278" s="38"/>
      <c r="EG278" s="38"/>
      <c r="EH278" s="38"/>
      <c r="EI278" s="38"/>
      <c r="EJ278" s="38"/>
      <c r="EK278" s="38"/>
      <c r="EL278" s="38"/>
      <c r="EM278" s="38"/>
      <c r="EN278" s="38"/>
      <c r="EO278" s="38"/>
      <c r="EP278" s="38"/>
      <c r="EQ278" s="38"/>
      <c r="ER278" s="38"/>
      <c r="ES278" s="38"/>
      <c r="ET278" s="38"/>
      <c r="EU278" s="38"/>
      <c r="EV278" s="38"/>
      <c r="EW278" s="38"/>
      <c r="EX278" s="38"/>
      <c r="EY278" s="38"/>
      <c r="EZ278" s="38"/>
      <c r="FA278" s="38"/>
      <c r="FB278" s="38"/>
      <c r="FC278" s="38"/>
      <c r="FD278" s="38"/>
      <c r="FE278" s="38"/>
      <c r="FF278" s="38"/>
      <c r="FG278" s="38"/>
      <c r="FH278" s="38"/>
      <c r="FI278" s="38"/>
    </row>
    <row r="279" spans="1:165" s="44" customFormat="1" ht="58.5" customHeight="1">
      <c r="A279" s="381"/>
      <c r="B279" s="476"/>
      <c r="C279" s="469"/>
      <c r="D279" s="470"/>
      <c r="E279" s="469"/>
      <c r="F279" s="470"/>
      <c r="G279" s="469"/>
      <c r="H279" s="470"/>
      <c r="I279" s="468"/>
      <c r="J279" s="463" t="s">
        <v>279</v>
      </c>
      <c r="K279" s="464" t="s">
        <v>118</v>
      </c>
      <c r="L279" s="465" t="s">
        <v>105</v>
      </c>
      <c r="M279" s="487">
        <v>430000</v>
      </c>
      <c r="N279" s="487">
        <v>436316</v>
      </c>
      <c r="O279" s="406">
        <f t="shared" si="49"/>
        <v>100</v>
      </c>
      <c r="P279" s="470"/>
      <c r="Q279" s="464" t="s">
        <v>777</v>
      </c>
      <c r="BS279" s="38"/>
      <c r="BT279" s="38"/>
      <c r="BU279" s="38"/>
      <c r="BV279" s="38"/>
      <c r="BW279" s="38"/>
      <c r="BX279" s="38"/>
      <c r="BY279" s="38"/>
      <c r="BZ279" s="38"/>
      <c r="CA279" s="38"/>
      <c r="CB279" s="38"/>
      <c r="CC279" s="38"/>
      <c r="CD279" s="38"/>
      <c r="CE279" s="38"/>
      <c r="CF279" s="38"/>
      <c r="CG279" s="38"/>
      <c r="CH279" s="38"/>
      <c r="CI279" s="38"/>
      <c r="CJ279" s="38"/>
      <c r="CK279" s="38"/>
      <c r="CL279" s="38"/>
      <c r="CM279" s="38"/>
      <c r="CN279" s="38"/>
      <c r="CO279" s="38"/>
      <c r="CP279" s="38"/>
      <c r="CQ279" s="38"/>
      <c r="CR279" s="38"/>
      <c r="CS279" s="38"/>
      <c r="CT279" s="38"/>
      <c r="CU279" s="38"/>
      <c r="CV279" s="38"/>
      <c r="CW279" s="38"/>
      <c r="CX279" s="38"/>
      <c r="CY279" s="38"/>
      <c r="CZ279" s="38"/>
      <c r="DA279" s="38"/>
      <c r="DB279" s="38"/>
      <c r="DC279" s="38"/>
      <c r="DD279" s="38"/>
      <c r="DE279" s="38"/>
      <c r="DF279" s="38"/>
      <c r="DG279" s="38"/>
      <c r="DH279" s="38"/>
      <c r="DI279" s="38"/>
      <c r="DJ279" s="38"/>
      <c r="DK279" s="38"/>
      <c r="DL279" s="38"/>
      <c r="DM279" s="38"/>
      <c r="DN279" s="38"/>
      <c r="DO279" s="38"/>
      <c r="DP279" s="38"/>
      <c r="DQ279" s="38"/>
      <c r="DR279" s="38"/>
      <c r="DS279" s="38"/>
      <c r="DT279" s="38"/>
      <c r="DU279" s="38"/>
      <c r="DV279" s="38"/>
      <c r="DW279" s="38"/>
      <c r="DX279" s="38"/>
      <c r="DY279" s="38"/>
      <c r="DZ279" s="38"/>
      <c r="EA279" s="38"/>
      <c r="EB279" s="38"/>
      <c r="EC279" s="38"/>
      <c r="ED279" s="38"/>
      <c r="EE279" s="38"/>
      <c r="EF279" s="38"/>
      <c r="EG279" s="38"/>
      <c r="EH279" s="38"/>
      <c r="EI279" s="38"/>
      <c r="EJ279" s="38"/>
      <c r="EK279" s="38"/>
      <c r="EL279" s="38"/>
      <c r="EM279" s="38"/>
      <c r="EN279" s="38"/>
      <c r="EO279" s="38"/>
      <c r="EP279" s="38"/>
      <c r="EQ279" s="38"/>
      <c r="ER279" s="38"/>
      <c r="ES279" s="38"/>
      <c r="ET279" s="38"/>
      <c r="EU279" s="38"/>
      <c r="EV279" s="38"/>
      <c r="EW279" s="38"/>
      <c r="EX279" s="38"/>
      <c r="EY279" s="38"/>
      <c r="EZ279" s="38"/>
      <c r="FA279" s="38"/>
      <c r="FB279" s="38"/>
      <c r="FC279" s="38"/>
      <c r="FD279" s="38"/>
      <c r="FE279" s="38"/>
      <c r="FF279" s="38"/>
      <c r="FG279" s="38"/>
      <c r="FH279" s="38"/>
      <c r="FI279" s="38"/>
    </row>
    <row r="280" spans="1:165" s="44" customFormat="1" ht="77.25" customHeight="1">
      <c r="A280" s="483" t="s">
        <v>428</v>
      </c>
      <c r="B280" s="289" t="s">
        <v>106</v>
      </c>
      <c r="C280" s="375" t="s">
        <v>253</v>
      </c>
      <c r="D280" s="403" t="s">
        <v>294</v>
      </c>
      <c r="E280" s="356">
        <v>40291.800000000003</v>
      </c>
      <c r="F280" s="354">
        <v>40291.800000000003</v>
      </c>
      <c r="G280" s="432" t="s">
        <v>5</v>
      </c>
      <c r="H280" s="471">
        <f>F280/E280*100</f>
        <v>100</v>
      </c>
      <c r="I280" s="462"/>
      <c r="J280" s="463" t="s">
        <v>254</v>
      </c>
      <c r="K280" s="464" t="s">
        <v>108</v>
      </c>
      <c r="L280" s="465" t="s">
        <v>109</v>
      </c>
      <c r="M280" s="484">
        <v>2205.6999999999998</v>
      </c>
      <c r="N280" s="484">
        <v>2088.39</v>
      </c>
      <c r="O280" s="406">
        <f t="shared" ref="O280:O286" si="51">N280/M280*100</f>
        <v>94.681507004579046</v>
      </c>
      <c r="P280" s="361">
        <f>SUM(O280:O290)/11</f>
        <v>95.396627357581792</v>
      </c>
      <c r="Q280" s="92" t="s">
        <v>780</v>
      </c>
      <c r="BS280" s="38"/>
      <c r="BT280" s="38"/>
      <c r="BU280" s="38"/>
      <c r="BV280" s="38"/>
      <c r="BW280" s="38"/>
      <c r="BX280" s="38"/>
      <c r="BY280" s="38"/>
      <c r="BZ280" s="38"/>
      <c r="CA280" s="38"/>
      <c r="CB280" s="38"/>
      <c r="CC280" s="38"/>
      <c r="CD280" s="38"/>
      <c r="CE280" s="38"/>
      <c r="CF280" s="38"/>
      <c r="CG280" s="38"/>
      <c r="CH280" s="38"/>
      <c r="CI280" s="38"/>
      <c r="CJ280" s="38"/>
      <c r="CK280" s="38"/>
      <c r="CL280" s="38"/>
      <c r="CM280" s="38"/>
      <c r="CN280" s="38"/>
      <c r="CO280" s="38"/>
      <c r="CP280" s="38"/>
      <c r="CQ280" s="38"/>
      <c r="CR280" s="38"/>
      <c r="CS280" s="38"/>
      <c r="CT280" s="38"/>
      <c r="CU280" s="38"/>
      <c r="CV280" s="38"/>
      <c r="CW280" s="38"/>
      <c r="CX280" s="38"/>
      <c r="CY280" s="38"/>
      <c r="CZ280" s="38"/>
      <c r="DA280" s="38"/>
      <c r="DB280" s="38"/>
      <c r="DC280" s="38"/>
      <c r="DD280" s="38"/>
      <c r="DE280" s="38"/>
      <c r="DF280" s="38"/>
      <c r="DG280" s="38"/>
      <c r="DH280" s="38"/>
      <c r="DI280" s="38"/>
      <c r="DJ280" s="38"/>
      <c r="DK280" s="38"/>
      <c r="DL280" s="38"/>
      <c r="DM280" s="38"/>
      <c r="DN280" s="38"/>
      <c r="DO280" s="38"/>
      <c r="DP280" s="38"/>
      <c r="DQ280" s="38"/>
      <c r="DR280" s="38"/>
      <c r="DS280" s="38"/>
      <c r="DT280" s="38"/>
      <c r="DU280" s="38"/>
      <c r="DV280" s="38"/>
      <c r="DW280" s="38"/>
      <c r="DX280" s="38"/>
      <c r="DY280" s="38"/>
      <c r="DZ280" s="38"/>
      <c r="EA280" s="38"/>
      <c r="EB280" s="38"/>
      <c r="EC280" s="38"/>
      <c r="ED280" s="38"/>
      <c r="EE280" s="38"/>
      <c r="EF280" s="38"/>
      <c r="EG280" s="38"/>
      <c r="EH280" s="38"/>
      <c r="EI280" s="38"/>
      <c r="EJ280" s="38"/>
      <c r="EK280" s="38"/>
      <c r="EL280" s="38"/>
      <c r="EM280" s="38"/>
      <c r="EN280" s="38"/>
      <c r="EO280" s="38"/>
      <c r="EP280" s="38"/>
      <c r="EQ280" s="38"/>
      <c r="ER280" s="38"/>
      <c r="ES280" s="38"/>
      <c r="ET280" s="38"/>
      <c r="EU280" s="38"/>
      <c r="EV280" s="38"/>
      <c r="EW280" s="38"/>
      <c r="EX280" s="38"/>
      <c r="EY280" s="38"/>
      <c r="EZ280" s="38"/>
      <c r="FA280" s="38"/>
      <c r="FB280" s="38"/>
      <c r="FC280" s="38"/>
      <c r="FD280" s="38"/>
      <c r="FE280" s="38"/>
      <c r="FF280" s="38"/>
      <c r="FG280" s="38"/>
      <c r="FH280" s="38"/>
      <c r="FI280" s="38"/>
    </row>
    <row r="281" spans="1:165" s="44" customFormat="1" ht="141" customHeight="1">
      <c r="A281" s="485"/>
      <c r="B281" s="476"/>
      <c r="C281" s="469"/>
      <c r="D281" s="470"/>
      <c r="E281" s="469"/>
      <c r="F281" s="470"/>
      <c r="G281" s="469"/>
      <c r="H281" s="470"/>
      <c r="I281" s="468"/>
      <c r="J281" s="463" t="s">
        <v>281</v>
      </c>
      <c r="K281" s="464" t="s">
        <v>124</v>
      </c>
      <c r="L281" s="465" t="s">
        <v>176</v>
      </c>
      <c r="M281" s="486">
        <v>10</v>
      </c>
      <c r="N281" s="486">
        <v>7</v>
      </c>
      <c r="O281" s="406">
        <f t="shared" si="51"/>
        <v>70</v>
      </c>
      <c r="P281" s="470"/>
      <c r="Q281" s="92" t="s">
        <v>781</v>
      </c>
      <c r="BS281" s="38"/>
      <c r="BT281" s="38"/>
      <c r="BU281" s="38"/>
      <c r="BV281" s="38"/>
      <c r="BW281" s="38"/>
      <c r="BX281" s="38"/>
      <c r="BY281" s="38"/>
      <c r="BZ281" s="38"/>
      <c r="CA281" s="38"/>
      <c r="CB281" s="38"/>
      <c r="CC281" s="38"/>
      <c r="CD281" s="38"/>
      <c r="CE281" s="38"/>
      <c r="CF281" s="38"/>
      <c r="CG281" s="38"/>
      <c r="CH281" s="38"/>
      <c r="CI281" s="38"/>
      <c r="CJ281" s="38"/>
      <c r="CK281" s="38"/>
      <c r="CL281" s="38"/>
      <c r="CM281" s="38"/>
      <c r="CN281" s="38"/>
      <c r="CO281" s="38"/>
      <c r="CP281" s="38"/>
      <c r="CQ281" s="38"/>
      <c r="CR281" s="38"/>
      <c r="CS281" s="38"/>
      <c r="CT281" s="38"/>
      <c r="CU281" s="38"/>
      <c r="CV281" s="38"/>
      <c r="CW281" s="38"/>
      <c r="CX281" s="38"/>
      <c r="CY281" s="38"/>
      <c r="CZ281" s="38"/>
      <c r="DA281" s="38"/>
      <c r="DB281" s="38"/>
      <c r="DC281" s="38"/>
      <c r="DD281" s="38"/>
      <c r="DE281" s="38"/>
      <c r="DF281" s="38"/>
      <c r="DG281" s="38"/>
      <c r="DH281" s="38"/>
      <c r="DI281" s="38"/>
      <c r="DJ281" s="38"/>
      <c r="DK281" s="38"/>
      <c r="DL281" s="38"/>
      <c r="DM281" s="38"/>
      <c r="DN281" s="38"/>
      <c r="DO281" s="38"/>
      <c r="DP281" s="38"/>
      <c r="DQ281" s="38"/>
      <c r="DR281" s="38"/>
      <c r="DS281" s="38"/>
      <c r="DT281" s="38"/>
      <c r="DU281" s="38"/>
      <c r="DV281" s="38"/>
      <c r="DW281" s="38"/>
      <c r="DX281" s="38"/>
      <c r="DY281" s="38"/>
      <c r="DZ281" s="38"/>
      <c r="EA281" s="38"/>
      <c r="EB281" s="38"/>
      <c r="EC281" s="38"/>
      <c r="ED281" s="38"/>
      <c r="EE281" s="38"/>
      <c r="EF281" s="38"/>
      <c r="EG281" s="38"/>
      <c r="EH281" s="38"/>
      <c r="EI281" s="38"/>
      <c r="EJ281" s="38"/>
      <c r="EK281" s="38"/>
      <c r="EL281" s="38"/>
      <c r="EM281" s="38"/>
      <c r="EN281" s="38"/>
      <c r="EO281" s="38"/>
      <c r="EP281" s="38"/>
      <c r="EQ281" s="38"/>
      <c r="ER281" s="38"/>
      <c r="ES281" s="38"/>
      <c r="ET281" s="38"/>
      <c r="EU281" s="38"/>
      <c r="EV281" s="38"/>
      <c r="EW281" s="38"/>
      <c r="EX281" s="38"/>
      <c r="EY281" s="38"/>
      <c r="EZ281" s="38"/>
      <c r="FA281" s="38"/>
      <c r="FB281" s="38"/>
      <c r="FC281" s="38"/>
      <c r="FD281" s="38"/>
      <c r="FE281" s="38"/>
      <c r="FF281" s="38"/>
      <c r="FG281" s="38"/>
      <c r="FH281" s="38"/>
      <c r="FI281" s="38"/>
    </row>
    <row r="282" spans="1:165" s="44" customFormat="1" ht="140.25" customHeight="1">
      <c r="A282" s="485"/>
      <c r="B282" s="476"/>
      <c r="C282" s="469"/>
      <c r="D282" s="470"/>
      <c r="E282" s="469"/>
      <c r="F282" s="470"/>
      <c r="G282" s="469"/>
      <c r="H282" s="470"/>
      <c r="I282" s="468"/>
      <c r="J282" s="463" t="s">
        <v>283</v>
      </c>
      <c r="K282" s="464" t="s">
        <v>111</v>
      </c>
      <c r="L282" s="465" t="s">
        <v>176</v>
      </c>
      <c r="M282" s="486">
        <v>64</v>
      </c>
      <c r="N282" s="486">
        <v>55</v>
      </c>
      <c r="O282" s="406">
        <f t="shared" si="51"/>
        <v>85.9375</v>
      </c>
      <c r="P282" s="470"/>
      <c r="Q282" s="92" t="s">
        <v>782</v>
      </c>
      <c r="BS282" s="38"/>
      <c r="BT282" s="38"/>
      <c r="BU282" s="38"/>
      <c r="BV282" s="38"/>
      <c r="BW282" s="38"/>
      <c r="BX282" s="38"/>
      <c r="BY282" s="38"/>
      <c r="BZ282" s="38"/>
      <c r="CA282" s="38"/>
      <c r="CB282" s="38"/>
      <c r="CC282" s="38"/>
      <c r="CD282" s="38"/>
      <c r="CE282" s="38"/>
      <c r="CF282" s="38"/>
      <c r="CG282" s="38"/>
      <c r="CH282" s="38"/>
      <c r="CI282" s="38"/>
      <c r="CJ282" s="38"/>
      <c r="CK282" s="38"/>
      <c r="CL282" s="38"/>
      <c r="CM282" s="38"/>
      <c r="CN282" s="38"/>
      <c r="CO282" s="38"/>
      <c r="CP282" s="38"/>
      <c r="CQ282" s="38"/>
      <c r="CR282" s="38"/>
      <c r="CS282" s="38"/>
      <c r="CT282" s="38"/>
      <c r="CU282" s="38"/>
      <c r="CV282" s="38"/>
      <c r="CW282" s="38"/>
      <c r="CX282" s="38"/>
      <c r="CY282" s="38"/>
      <c r="CZ282" s="38"/>
      <c r="DA282" s="38"/>
      <c r="DB282" s="38"/>
      <c r="DC282" s="38"/>
      <c r="DD282" s="38"/>
      <c r="DE282" s="38"/>
      <c r="DF282" s="38"/>
      <c r="DG282" s="38"/>
      <c r="DH282" s="38"/>
      <c r="DI282" s="38"/>
      <c r="DJ282" s="38"/>
      <c r="DK282" s="38"/>
      <c r="DL282" s="38"/>
      <c r="DM282" s="38"/>
      <c r="DN282" s="38"/>
      <c r="DO282" s="38"/>
      <c r="DP282" s="38"/>
      <c r="DQ282" s="38"/>
      <c r="DR282" s="38"/>
      <c r="DS282" s="38"/>
      <c r="DT282" s="38"/>
      <c r="DU282" s="38"/>
      <c r="DV282" s="38"/>
      <c r="DW282" s="38"/>
      <c r="DX282" s="38"/>
      <c r="DY282" s="38"/>
      <c r="DZ282" s="38"/>
      <c r="EA282" s="38"/>
      <c r="EB282" s="38"/>
      <c r="EC282" s="38"/>
      <c r="ED282" s="38"/>
      <c r="EE282" s="38"/>
      <c r="EF282" s="38"/>
      <c r="EG282" s="38"/>
      <c r="EH282" s="38"/>
      <c r="EI282" s="38"/>
      <c r="EJ282" s="38"/>
      <c r="EK282" s="38"/>
      <c r="EL282" s="38"/>
      <c r="EM282" s="38"/>
      <c r="EN282" s="38"/>
      <c r="EO282" s="38"/>
      <c r="EP282" s="38"/>
      <c r="EQ282" s="38"/>
      <c r="ER282" s="38"/>
      <c r="ES282" s="38"/>
      <c r="ET282" s="38"/>
      <c r="EU282" s="38"/>
      <c r="EV282" s="38"/>
      <c r="EW282" s="38"/>
      <c r="EX282" s="38"/>
      <c r="EY282" s="38"/>
      <c r="EZ282" s="38"/>
      <c r="FA282" s="38"/>
      <c r="FB282" s="38"/>
      <c r="FC282" s="38"/>
      <c r="FD282" s="38"/>
      <c r="FE282" s="38"/>
      <c r="FF282" s="38"/>
      <c r="FG282" s="38"/>
      <c r="FH282" s="38"/>
      <c r="FI282" s="38"/>
    </row>
    <row r="283" spans="1:165" s="44" customFormat="1" ht="82.5" customHeight="1">
      <c r="A283" s="485"/>
      <c r="B283" s="476"/>
      <c r="C283" s="469"/>
      <c r="D283" s="470"/>
      <c r="E283" s="469"/>
      <c r="F283" s="470"/>
      <c r="G283" s="469"/>
      <c r="H283" s="470"/>
      <c r="I283" s="468"/>
      <c r="J283" s="463" t="s">
        <v>284</v>
      </c>
      <c r="K283" s="464" t="s">
        <v>112</v>
      </c>
      <c r="L283" s="465" t="s">
        <v>176</v>
      </c>
      <c r="M283" s="486">
        <v>165</v>
      </c>
      <c r="N283" s="486">
        <v>170</v>
      </c>
      <c r="O283" s="406">
        <f>IF((N283/M283)&gt;1,100)</f>
        <v>100</v>
      </c>
      <c r="P283" s="470"/>
      <c r="Q283" s="92"/>
      <c r="BS283" s="38"/>
      <c r="BT283" s="38"/>
      <c r="BU283" s="38"/>
      <c r="BV283" s="38"/>
      <c r="BW283" s="38"/>
      <c r="BX283" s="38"/>
      <c r="BY283" s="38"/>
      <c r="BZ283" s="38"/>
      <c r="CA283" s="38"/>
      <c r="CB283" s="38"/>
      <c r="CC283" s="38"/>
      <c r="CD283" s="38"/>
      <c r="CE283" s="38"/>
      <c r="CF283" s="38"/>
      <c r="CG283" s="38"/>
      <c r="CH283" s="38"/>
      <c r="CI283" s="38"/>
      <c r="CJ283" s="38"/>
      <c r="CK283" s="38"/>
      <c r="CL283" s="38"/>
      <c r="CM283" s="38"/>
      <c r="CN283" s="38"/>
      <c r="CO283" s="38"/>
      <c r="CP283" s="38"/>
      <c r="CQ283" s="38"/>
      <c r="CR283" s="38"/>
      <c r="CS283" s="38"/>
      <c r="CT283" s="38"/>
      <c r="CU283" s="38"/>
      <c r="CV283" s="38"/>
      <c r="CW283" s="38"/>
      <c r="CX283" s="38"/>
      <c r="CY283" s="38"/>
      <c r="CZ283" s="38"/>
      <c r="DA283" s="38"/>
      <c r="DB283" s="38"/>
      <c r="DC283" s="38"/>
      <c r="DD283" s="38"/>
      <c r="DE283" s="38"/>
      <c r="DF283" s="38"/>
      <c r="DG283" s="38"/>
      <c r="DH283" s="38"/>
      <c r="DI283" s="38"/>
      <c r="DJ283" s="38"/>
      <c r="DK283" s="38"/>
      <c r="DL283" s="38"/>
      <c r="DM283" s="38"/>
      <c r="DN283" s="38"/>
      <c r="DO283" s="38"/>
      <c r="DP283" s="38"/>
      <c r="DQ283" s="38"/>
      <c r="DR283" s="38"/>
      <c r="DS283" s="38"/>
      <c r="DT283" s="38"/>
      <c r="DU283" s="38"/>
      <c r="DV283" s="38"/>
      <c r="DW283" s="38"/>
      <c r="DX283" s="38"/>
      <c r="DY283" s="38"/>
      <c r="DZ283" s="38"/>
      <c r="EA283" s="38"/>
      <c r="EB283" s="38"/>
      <c r="EC283" s="38"/>
      <c r="ED283" s="38"/>
      <c r="EE283" s="38"/>
      <c r="EF283" s="38"/>
      <c r="EG283" s="38"/>
      <c r="EH283" s="38"/>
      <c r="EI283" s="38"/>
      <c r="EJ283" s="38"/>
      <c r="EK283" s="38"/>
      <c r="EL283" s="38"/>
      <c r="EM283" s="38"/>
      <c r="EN283" s="38"/>
      <c r="EO283" s="38"/>
      <c r="EP283" s="38"/>
      <c r="EQ283" s="38"/>
      <c r="ER283" s="38"/>
      <c r="ES283" s="38"/>
      <c r="ET283" s="38"/>
      <c r="EU283" s="38"/>
      <c r="EV283" s="38"/>
      <c r="EW283" s="38"/>
      <c r="EX283" s="38"/>
      <c r="EY283" s="38"/>
      <c r="EZ283" s="38"/>
      <c r="FA283" s="38"/>
      <c r="FB283" s="38"/>
      <c r="FC283" s="38"/>
      <c r="FD283" s="38"/>
      <c r="FE283" s="38"/>
      <c r="FF283" s="38"/>
      <c r="FG283" s="38"/>
      <c r="FH283" s="38"/>
      <c r="FI283" s="38"/>
    </row>
    <row r="284" spans="1:165" s="44" customFormat="1" ht="122.25" customHeight="1">
      <c r="A284" s="485"/>
      <c r="B284" s="476"/>
      <c r="C284" s="469"/>
      <c r="D284" s="470"/>
      <c r="E284" s="469"/>
      <c r="F284" s="470"/>
      <c r="G284" s="469"/>
      <c r="H284" s="470"/>
      <c r="I284" s="468"/>
      <c r="J284" s="463" t="s">
        <v>285</v>
      </c>
      <c r="K284" s="464" t="s">
        <v>113</v>
      </c>
      <c r="L284" s="465" t="s">
        <v>176</v>
      </c>
      <c r="M284" s="487">
        <v>1433</v>
      </c>
      <c r="N284" s="487">
        <v>1415</v>
      </c>
      <c r="O284" s="406">
        <f t="shared" si="51"/>
        <v>98.743893928820654</v>
      </c>
      <c r="P284" s="470"/>
      <c r="Q284" s="464" t="s">
        <v>783</v>
      </c>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c r="DY284" s="38"/>
      <c r="DZ284" s="38"/>
      <c r="EA284" s="38"/>
      <c r="EB284" s="38"/>
      <c r="EC284" s="38"/>
      <c r="ED284" s="38"/>
      <c r="EE284" s="38"/>
      <c r="EF284" s="38"/>
      <c r="EG284" s="38"/>
      <c r="EH284" s="38"/>
      <c r="EI284" s="38"/>
      <c r="EJ284" s="38"/>
      <c r="EK284" s="38"/>
      <c r="EL284" s="38"/>
      <c r="EM284" s="38"/>
      <c r="EN284" s="38"/>
      <c r="EO284" s="38"/>
      <c r="EP284" s="38"/>
      <c r="EQ284" s="38"/>
      <c r="ER284" s="38"/>
      <c r="ES284" s="38"/>
      <c r="ET284" s="38"/>
      <c r="EU284" s="38"/>
      <c r="EV284" s="38"/>
      <c r="EW284" s="38"/>
      <c r="EX284" s="38"/>
      <c r="EY284" s="38"/>
      <c r="EZ284" s="38"/>
      <c r="FA284" s="38"/>
      <c r="FB284" s="38"/>
      <c r="FC284" s="38"/>
      <c r="FD284" s="38"/>
      <c r="FE284" s="38"/>
      <c r="FF284" s="38"/>
      <c r="FG284" s="38"/>
      <c r="FH284" s="38"/>
      <c r="FI284" s="38"/>
    </row>
    <row r="285" spans="1:165" s="44" customFormat="1" ht="62.4">
      <c r="A285" s="485"/>
      <c r="B285" s="476"/>
      <c r="C285" s="469"/>
      <c r="D285" s="470"/>
      <c r="E285" s="469"/>
      <c r="F285" s="470"/>
      <c r="G285" s="469"/>
      <c r="H285" s="470"/>
      <c r="I285" s="468"/>
      <c r="J285" s="463" t="s">
        <v>286</v>
      </c>
      <c r="K285" s="464" t="s">
        <v>114</v>
      </c>
      <c r="L285" s="465" t="s">
        <v>176</v>
      </c>
      <c r="M285" s="486">
        <v>335</v>
      </c>
      <c r="N285" s="486">
        <v>335</v>
      </c>
      <c r="O285" s="406">
        <f t="shared" si="51"/>
        <v>100</v>
      </c>
      <c r="P285" s="470"/>
      <c r="Q285" s="46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c r="DY285" s="38"/>
      <c r="DZ285" s="38"/>
      <c r="EA285" s="38"/>
      <c r="EB285" s="38"/>
      <c r="EC285" s="38"/>
      <c r="ED285" s="38"/>
      <c r="EE285" s="38"/>
      <c r="EF285" s="38"/>
      <c r="EG285" s="38"/>
      <c r="EH285" s="38"/>
      <c r="EI285" s="38"/>
      <c r="EJ285" s="38"/>
      <c r="EK285" s="38"/>
      <c r="EL285" s="38"/>
      <c r="EM285" s="38"/>
      <c r="EN285" s="38"/>
      <c r="EO285" s="38"/>
      <c r="EP285" s="38"/>
      <c r="EQ285" s="38"/>
      <c r="ER285" s="38"/>
      <c r="ES285" s="38"/>
      <c r="ET285" s="38"/>
      <c r="EU285" s="38"/>
      <c r="EV285" s="38"/>
      <c r="EW285" s="38"/>
      <c r="EX285" s="38"/>
      <c r="EY285" s="38"/>
      <c r="EZ285" s="38"/>
      <c r="FA285" s="38"/>
      <c r="FB285" s="38"/>
      <c r="FC285" s="38"/>
      <c r="FD285" s="38"/>
      <c r="FE285" s="38"/>
      <c r="FF285" s="38"/>
      <c r="FG285" s="38"/>
      <c r="FH285" s="38"/>
      <c r="FI285" s="38"/>
    </row>
    <row r="286" spans="1:165" s="44" customFormat="1" ht="109.2">
      <c r="A286" s="485"/>
      <c r="B286" s="476"/>
      <c r="C286" s="469"/>
      <c r="D286" s="470"/>
      <c r="E286" s="469"/>
      <c r="F286" s="470"/>
      <c r="G286" s="469"/>
      <c r="H286" s="470"/>
      <c r="I286" s="468"/>
      <c r="J286" s="463" t="s">
        <v>287</v>
      </c>
      <c r="K286" s="464" t="s">
        <v>115</v>
      </c>
      <c r="L286" s="465" t="s">
        <v>176</v>
      </c>
      <c r="M286" s="486">
        <v>12</v>
      </c>
      <c r="N286" s="486">
        <v>12</v>
      </c>
      <c r="O286" s="406">
        <f t="shared" si="51"/>
        <v>100</v>
      </c>
      <c r="P286" s="470"/>
      <c r="Q286" s="46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c r="FA286" s="38"/>
      <c r="FB286" s="38"/>
      <c r="FC286" s="38"/>
      <c r="FD286" s="38"/>
      <c r="FE286" s="38"/>
      <c r="FF286" s="38"/>
      <c r="FG286" s="38"/>
      <c r="FH286" s="38"/>
      <c r="FI286" s="38"/>
    </row>
    <row r="287" spans="1:165" s="44" customFormat="1" ht="126" customHeight="1">
      <c r="A287" s="485"/>
      <c r="B287" s="476"/>
      <c r="C287" s="469"/>
      <c r="D287" s="470"/>
      <c r="E287" s="469"/>
      <c r="F287" s="470"/>
      <c r="G287" s="469"/>
      <c r="H287" s="470"/>
      <c r="I287" s="468"/>
      <c r="J287" s="463" t="s">
        <v>288</v>
      </c>
      <c r="K287" s="464" t="s">
        <v>116</v>
      </c>
      <c r="L287" s="465" t="s">
        <v>176</v>
      </c>
      <c r="M287" s="486">
        <v>525</v>
      </c>
      <c r="N287" s="486">
        <v>5488</v>
      </c>
      <c r="O287" s="406">
        <f t="shared" ref="O287:O295" si="52">IF(N287/M287&gt;1,100)</f>
        <v>100</v>
      </c>
      <c r="P287" s="470"/>
      <c r="Q287" s="464" t="s">
        <v>784</v>
      </c>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c r="FA287" s="38"/>
      <c r="FB287" s="38"/>
      <c r="FC287" s="38"/>
      <c r="FD287" s="38"/>
      <c r="FE287" s="38"/>
      <c r="FF287" s="38"/>
      <c r="FG287" s="38"/>
      <c r="FH287" s="38"/>
      <c r="FI287" s="38"/>
    </row>
    <row r="288" spans="1:165" s="44" customFormat="1" ht="140.4">
      <c r="A288" s="485"/>
      <c r="B288" s="476"/>
      <c r="C288" s="469"/>
      <c r="D288" s="470"/>
      <c r="E288" s="469"/>
      <c r="F288" s="470"/>
      <c r="G288" s="469"/>
      <c r="H288" s="470"/>
      <c r="I288" s="468"/>
      <c r="J288" s="463" t="s">
        <v>289</v>
      </c>
      <c r="K288" s="464" t="s">
        <v>121</v>
      </c>
      <c r="L288" s="465" t="s">
        <v>176</v>
      </c>
      <c r="M288" s="486">
        <v>250</v>
      </c>
      <c r="N288" s="486">
        <v>273</v>
      </c>
      <c r="O288" s="406">
        <f t="shared" si="52"/>
        <v>100</v>
      </c>
      <c r="P288" s="470"/>
      <c r="Q288" s="48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c r="DY288" s="38"/>
      <c r="DZ288" s="38"/>
      <c r="EA288" s="38"/>
      <c r="EB288" s="38"/>
      <c r="EC288" s="38"/>
      <c r="ED288" s="38"/>
      <c r="EE288" s="38"/>
      <c r="EF288" s="38"/>
      <c r="EG288" s="38"/>
      <c r="EH288" s="38"/>
      <c r="EI288" s="38"/>
      <c r="EJ288" s="38"/>
      <c r="EK288" s="38"/>
      <c r="EL288" s="38"/>
      <c r="EM288" s="38"/>
      <c r="EN288" s="38"/>
      <c r="EO288" s="38"/>
      <c r="EP288" s="38"/>
      <c r="EQ288" s="38"/>
      <c r="ER288" s="38"/>
      <c r="ES288" s="38"/>
      <c r="ET288" s="38"/>
      <c r="EU288" s="38"/>
      <c r="EV288" s="38"/>
      <c r="EW288" s="38"/>
      <c r="EX288" s="38"/>
      <c r="EY288" s="38"/>
      <c r="EZ288" s="38"/>
      <c r="FA288" s="38"/>
      <c r="FB288" s="38"/>
      <c r="FC288" s="38"/>
      <c r="FD288" s="38"/>
      <c r="FE288" s="38"/>
      <c r="FF288" s="38"/>
      <c r="FG288" s="38"/>
      <c r="FH288" s="38"/>
      <c r="FI288" s="38"/>
    </row>
    <row r="289" spans="1:165" s="44" customFormat="1" ht="244.5" customHeight="1">
      <c r="A289" s="485"/>
      <c r="B289" s="476"/>
      <c r="C289" s="469"/>
      <c r="D289" s="470"/>
      <c r="E289" s="469"/>
      <c r="F289" s="470"/>
      <c r="G289" s="469"/>
      <c r="H289" s="470"/>
      <c r="I289" s="468"/>
      <c r="J289" s="463" t="s">
        <v>290</v>
      </c>
      <c r="K289" s="464" t="s">
        <v>117</v>
      </c>
      <c r="L289" s="465" t="s">
        <v>176</v>
      </c>
      <c r="M289" s="486">
        <v>216</v>
      </c>
      <c r="N289" s="486">
        <v>242</v>
      </c>
      <c r="O289" s="406">
        <f t="shared" si="52"/>
        <v>100</v>
      </c>
      <c r="P289" s="470"/>
      <c r="Q289" s="92"/>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c r="EI289" s="38"/>
      <c r="EJ289" s="38"/>
      <c r="EK289" s="38"/>
      <c r="EL289" s="38"/>
      <c r="EM289" s="38"/>
      <c r="EN289" s="38"/>
      <c r="EO289" s="38"/>
      <c r="EP289" s="38"/>
      <c r="EQ289" s="38"/>
      <c r="ER289" s="38"/>
      <c r="ES289" s="38"/>
      <c r="ET289" s="38"/>
      <c r="EU289" s="38"/>
      <c r="EV289" s="38"/>
      <c r="EW289" s="38"/>
      <c r="EX289" s="38"/>
      <c r="EY289" s="38"/>
      <c r="EZ289" s="38"/>
      <c r="FA289" s="38"/>
      <c r="FB289" s="38"/>
      <c r="FC289" s="38"/>
      <c r="FD289" s="38"/>
      <c r="FE289" s="38"/>
      <c r="FF289" s="38"/>
      <c r="FG289" s="38"/>
      <c r="FH289" s="38"/>
      <c r="FI289" s="38"/>
    </row>
    <row r="290" spans="1:165" s="44" customFormat="1" ht="63.75" customHeight="1">
      <c r="A290" s="489"/>
      <c r="B290" s="490"/>
      <c r="C290" s="480"/>
      <c r="D290" s="373"/>
      <c r="E290" s="480"/>
      <c r="F290" s="373"/>
      <c r="G290" s="480"/>
      <c r="H290" s="373"/>
      <c r="I290" s="481"/>
      <c r="J290" s="463" t="s">
        <v>291</v>
      </c>
      <c r="K290" s="464" t="s">
        <v>118</v>
      </c>
      <c r="L290" s="465" t="s">
        <v>105</v>
      </c>
      <c r="M290" s="487">
        <v>4824</v>
      </c>
      <c r="N290" s="487">
        <v>5021</v>
      </c>
      <c r="O290" s="406">
        <f t="shared" si="52"/>
        <v>100</v>
      </c>
      <c r="P290" s="373"/>
      <c r="Q290" s="481"/>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row>
    <row r="291" spans="1:165" s="44" customFormat="1" ht="76.5" customHeight="1">
      <c r="A291" s="381" t="s">
        <v>429</v>
      </c>
      <c r="B291" s="366" t="s">
        <v>106</v>
      </c>
      <c r="C291" s="491" t="s">
        <v>253</v>
      </c>
      <c r="D291" s="442" t="s">
        <v>295</v>
      </c>
      <c r="E291" s="355">
        <v>54534.9</v>
      </c>
      <c r="F291" s="357">
        <v>54534.8</v>
      </c>
      <c r="G291" s="434" t="s">
        <v>5</v>
      </c>
      <c r="H291" s="492">
        <f>F291/E291*100</f>
        <v>99.9998166311848</v>
      </c>
      <c r="I291" s="468"/>
      <c r="J291" s="463" t="s">
        <v>254</v>
      </c>
      <c r="K291" s="464" t="s">
        <v>108</v>
      </c>
      <c r="L291" s="465" t="s">
        <v>109</v>
      </c>
      <c r="M291" s="466">
        <v>8291.9</v>
      </c>
      <c r="N291" s="466">
        <v>8652.4</v>
      </c>
      <c r="O291" s="406">
        <f t="shared" si="52"/>
        <v>100</v>
      </c>
      <c r="P291" s="493">
        <f>SUM(O291:O302)/12</f>
        <v>99.944870009285054</v>
      </c>
      <c r="Q291" s="476"/>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c r="DY291" s="38"/>
      <c r="DZ291" s="38"/>
      <c r="EA291" s="38"/>
      <c r="EB291" s="38"/>
      <c r="EC291" s="38"/>
      <c r="ED291" s="38"/>
      <c r="EE291" s="38"/>
      <c r="EF291" s="38"/>
      <c r="EG291" s="38"/>
      <c r="EH291" s="38"/>
      <c r="EI291" s="38"/>
      <c r="EJ291" s="38"/>
      <c r="EK291" s="38"/>
      <c r="EL291" s="38"/>
      <c r="EM291" s="38"/>
      <c r="EN291" s="38"/>
      <c r="EO291" s="38"/>
      <c r="EP291" s="38"/>
      <c r="EQ291" s="38"/>
      <c r="ER291" s="38"/>
      <c r="ES291" s="38"/>
      <c r="ET291" s="38"/>
      <c r="EU291" s="38"/>
      <c r="EV291" s="38"/>
      <c r="EW291" s="38"/>
      <c r="EX291" s="38"/>
      <c r="EY291" s="38"/>
      <c r="EZ291" s="38"/>
      <c r="FA291" s="38"/>
      <c r="FB291" s="38"/>
      <c r="FC291" s="38"/>
      <c r="FD291" s="38"/>
      <c r="FE291" s="38"/>
      <c r="FF291" s="38"/>
      <c r="FG291" s="38"/>
      <c r="FH291" s="38"/>
      <c r="FI291" s="38"/>
    </row>
    <row r="292" spans="1:165" s="44" customFormat="1" ht="126.75" customHeight="1">
      <c r="A292" s="381"/>
      <c r="B292" s="476"/>
      <c r="C292" s="469"/>
      <c r="D292" s="470"/>
      <c r="E292" s="469"/>
      <c r="F292" s="470"/>
      <c r="G292" s="469"/>
      <c r="H292" s="470"/>
      <c r="I292" s="468"/>
      <c r="J292" s="463" t="s">
        <v>281</v>
      </c>
      <c r="K292" s="464" t="s">
        <v>124</v>
      </c>
      <c r="L292" s="465" t="s">
        <v>176</v>
      </c>
      <c r="M292" s="363">
        <v>65</v>
      </c>
      <c r="N292" s="363">
        <v>65</v>
      </c>
      <c r="O292" s="406">
        <f t="shared" ref="O292:O300" si="53">N292/M292*100</f>
        <v>100</v>
      </c>
      <c r="P292" s="433"/>
      <c r="Q292" s="92"/>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c r="FA292" s="38"/>
      <c r="FB292" s="38"/>
      <c r="FC292" s="38"/>
      <c r="FD292" s="38"/>
      <c r="FE292" s="38"/>
      <c r="FF292" s="38"/>
      <c r="FG292" s="38"/>
      <c r="FH292" s="38"/>
      <c r="FI292" s="38"/>
    </row>
    <row r="293" spans="1:165" s="44" customFormat="1" ht="198.75" customHeight="1">
      <c r="A293" s="381"/>
      <c r="B293" s="476"/>
      <c r="C293" s="469"/>
      <c r="D293" s="470"/>
      <c r="E293" s="469"/>
      <c r="F293" s="470"/>
      <c r="G293" s="469"/>
      <c r="H293" s="470"/>
      <c r="I293" s="468"/>
      <c r="J293" s="463" t="s">
        <v>269</v>
      </c>
      <c r="K293" s="464" t="s">
        <v>110</v>
      </c>
      <c r="L293" s="465" t="s">
        <v>176</v>
      </c>
      <c r="M293" s="363">
        <v>8</v>
      </c>
      <c r="N293" s="363">
        <v>11</v>
      </c>
      <c r="O293" s="406">
        <f t="shared" si="52"/>
        <v>100</v>
      </c>
      <c r="P293" s="433"/>
      <c r="Q293" s="476"/>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c r="DY293" s="38"/>
      <c r="DZ293" s="38"/>
      <c r="EA293" s="38"/>
      <c r="EB293" s="38"/>
      <c r="EC293" s="38"/>
      <c r="ED293" s="38"/>
      <c r="EE293" s="38"/>
      <c r="EF293" s="38"/>
      <c r="EG293" s="38"/>
      <c r="EH293" s="38"/>
      <c r="EI293" s="38"/>
      <c r="EJ293" s="38"/>
      <c r="EK293" s="38"/>
      <c r="EL293" s="38"/>
      <c r="EM293" s="38"/>
      <c r="EN293" s="38"/>
      <c r="EO293" s="38"/>
      <c r="EP293" s="38"/>
      <c r="EQ293" s="38"/>
      <c r="ER293" s="38"/>
      <c r="ES293" s="38"/>
      <c r="ET293" s="38"/>
      <c r="EU293" s="38"/>
      <c r="EV293" s="38"/>
      <c r="EW293" s="38"/>
      <c r="EX293" s="38"/>
      <c r="EY293" s="38"/>
      <c r="EZ293" s="38"/>
      <c r="FA293" s="38"/>
      <c r="FB293" s="38"/>
      <c r="FC293" s="38"/>
      <c r="FD293" s="38"/>
      <c r="FE293" s="38"/>
      <c r="FF293" s="38"/>
      <c r="FG293" s="38"/>
      <c r="FH293" s="38"/>
      <c r="FI293" s="38"/>
    </row>
    <row r="294" spans="1:165" s="44" customFormat="1" ht="101.25" customHeight="1">
      <c r="A294" s="381"/>
      <c r="B294" s="476"/>
      <c r="C294" s="469"/>
      <c r="D294" s="470"/>
      <c r="E294" s="469"/>
      <c r="F294" s="470"/>
      <c r="G294" s="469"/>
      <c r="H294" s="470"/>
      <c r="I294" s="468"/>
      <c r="J294" s="463" t="s">
        <v>270</v>
      </c>
      <c r="K294" s="464" t="s">
        <v>111</v>
      </c>
      <c r="L294" s="465" t="s">
        <v>176</v>
      </c>
      <c r="M294" s="363">
        <v>631</v>
      </c>
      <c r="N294" s="363">
        <v>631</v>
      </c>
      <c r="O294" s="406">
        <f t="shared" si="53"/>
        <v>100</v>
      </c>
      <c r="P294" s="433"/>
      <c r="Q294" s="92"/>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c r="FA294" s="38"/>
      <c r="FB294" s="38"/>
      <c r="FC294" s="38"/>
      <c r="FD294" s="38"/>
      <c r="FE294" s="38"/>
      <c r="FF294" s="38"/>
      <c r="FG294" s="38"/>
      <c r="FH294" s="38"/>
      <c r="FI294" s="38"/>
    </row>
    <row r="295" spans="1:165" s="44" customFormat="1" ht="75" customHeight="1">
      <c r="A295" s="381"/>
      <c r="B295" s="476"/>
      <c r="C295" s="469"/>
      <c r="D295" s="470"/>
      <c r="E295" s="469"/>
      <c r="F295" s="470"/>
      <c r="G295" s="469"/>
      <c r="H295" s="470"/>
      <c r="I295" s="468"/>
      <c r="J295" s="463" t="s">
        <v>271</v>
      </c>
      <c r="K295" s="464" t="s">
        <v>112</v>
      </c>
      <c r="L295" s="465" t="s">
        <v>176</v>
      </c>
      <c r="M295" s="363">
        <v>207</v>
      </c>
      <c r="N295" s="363">
        <v>210</v>
      </c>
      <c r="O295" s="406">
        <f t="shared" si="52"/>
        <v>100</v>
      </c>
      <c r="P295" s="433"/>
      <c r="Q295" s="92"/>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c r="DT295" s="38"/>
      <c r="DU295" s="38"/>
      <c r="DV295" s="38"/>
      <c r="DW295" s="38"/>
      <c r="DX295" s="38"/>
      <c r="DY295" s="38"/>
      <c r="DZ295" s="38"/>
      <c r="EA295" s="38"/>
      <c r="EB295" s="38"/>
      <c r="EC295" s="38"/>
      <c r="ED295" s="38"/>
      <c r="EE295" s="38"/>
      <c r="EF295" s="38"/>
      <c r="EG295" s="38"/>
      <c r="EH295" s="38"/>
      <c r="EI295" s="38"/>
      <c r="EJ295" s="38"/>
      <c r="EK295" s="38"/>
      <c r="EL295" s="38"/>
      <c r="EM295" s="38"/>
      <c r="EN295" s="38"/>
      <c r="EO295" s="38"/>
      <c r="EP295" s="38"/>
      <c r="EQ295" s="38"/>
      <c r="ER295" s="38"/>
      <c r="ES295" s="38"/>
      <c r="ET295" s="38"/>
      <c r="EU295" s="38"/>
      <c r="EV295" s="38"/>
      <c r="EW295" s="38"/>
      <c r="EX295" s="38"/>
      <c r="EY295" s="38"/>
      <c r="EZ295" s="38"/>
      <c r="FA295" s="38"/>
      <c r="FB295" s="38"/>
      <c r="FC295" s="38"/>
      <c r="FD295" s="38"/>
      <c r="FE295" s="38"/>
      <c r="FF295" s="38"/>
      <c r="FG295" s="38"/>
      <c r="FH295" s="38"/>
      <c r="FI295" s="38"/>
    </row>
    <row r="296" spans="1:165" s="44" customFormat="1" ht="72.75" customHeight="1">
      <c r="A296" s="381"/>
      <c r="B296" s="476"/>
      <c r="C296" s="469"/>
      <c r="D296" s="470"/>
      <c r="E296" s="469"/>
      <c r="F296" s="470"/>
      <c r="G296" s="469"/>
      <c r="H296" s="470"/>
      <c r="I296" s="468"/>
      <c r="J296" s="463" t="s">
        <v>272</v>
      </c>
      <c r="K296" s="464" t="s">
        <v>113</v>
      </c>
      <c r="L296" s="465" t="s">
        <v>176</v>
      </c>
      <c r="M296" s="363">
        <v>2872</v>
      </c>
      <c r="N296" s="363">
        <v>2853</v>
      </c>
      <c r="O296" s="406">
        <f t="shared" si="53"/>
        <v>99.33844011142061</v>
      </c>
      <c r="P296" s="433"/>
      <c r="Q296" s="92" t="s">
        <v>430</v>
      </c>
      <c r="BS296" s="38"/>
      <c r="BT296" s="38"/>
      <c r="BU296" s="38"/>
      <c r="BV296" s="38"/>
      <c r="BW296" s="38"/>
      <c r="BX296" s="38"/>
      <c r="BY296" s="38"/>
      <c r="BZ296" s="38"/>
      <c r="CA296" s="38"/>
      <c r="CB296" s="38"/>
      <c r="CC296" s="38"/>
      <c r="CD296" s="38"/>
      <c r="CE296" s="38"/>
      <c r="CF296" s="38"/>
      <c r="CG296" s="38"/>
      <c r="CH296" s="38"/>
      <c r="CI296" s="38"/>
      <c r="CJ296" s="38"/>
      <c r="CK296" s="38"/>
      <c r="CL296" s="38"/>
      <c r="CM296" s="38"/>
      <c r="CN296" s="38"/>
      <c r="CO296" s="38"/>
      <c r="CP296" s="38"/>
      <c r="CQ296" s="38"/>
      <c r="CR296" s="38"/>
      <c r="CS296" s="38"/>
      <c r="CT296" s="38"/>
      <c r="CU296" s="38"/>
      <c r="CV296" s="38"/>
      <c r="CW296" s="38"/>
      <c r="CX296" s="38"/>
      <c r="CY296" s="38"/>
      <c r="CZ296" s="38"/>
      <c r="DA296" s="38"/>
      <c r="DB296" s="38"/>
      <c r="DC296" s="38"/>
      <c r="DD296" s="38"/>
      <c r="DE296" s="38"/>
      <c r="DF296" s="38"/>
      <c r="DG296" s="38"/>
      <c r="DH296" s="38"/>
      <c r="DI296" s="38"/>
      <c r="DJ296" s="38"/>
      <c r="DK296" s="38"/>
      <c r="DL296" s="38"/>
      <c r="DM296" s="38"/>
      <c r="DN296" s="38"/>
      <c r="DO296" s="38"/>
      <c r="DP296" s="38"/>
      <c r="DQ296" s="38"/>
      <c r="DR296" s="38"/>
      <c r="DS296" s="38"/>
      <c r="DT296" s="38"/>
      <c r="DU296" s="38"/>
      <c r="DV296" s="38"/>
      <c r="DW296" s="38"/>
      <c r="DX296" s="38"/>
      <c r="DY296" s="38"/>
      <c r="DZ296" s="38"/>
      <c r="EA296" s="38"/>
      <c r="EB296" s="38"/>
      <c r="EC296" s="38"/>
      <c r="ED296" s="38"/>
      <c r="EE296" s="38"/>
      <c r="EF296" s="38"/>
      <c r="EG296" s="38"/>
      <c r="EH296" s="38"/>
      <c r="EI296" s="38"/>
      <c r="EJ296" s="38"/>
      <c r="EK296" s="38"/>
      <c r="EL296" s="38"/>
      <c r="EM296" s="38"/>
      <c r="EN296" s="38"/>
      <c r="EO296" s="38"/>
      <c r="EP296" s="38"/>
      <c r="EQ296" s="38"/>
      <c r="ER296" s="38"/>
      <c r="ES296" s="38"/>
      <c r="ET296" s="38"/>
      <c r="EU296" s="38"/>
      <c r="EV296" s="38"/>
      <c r="EW296" s="38"/>
      <c r="EX296" s="38"/>
      <c r="EY296" s="38"/>
      <c r="EZ296" s="38"/>
      <c r="FA296" s="38"/>
      <c r="FB296" s="38"/>
      <c r="FC296" s="38"/>
      <c r="FD296" s="38"/>
      <c r="FE296" s="38"/>
      <c r="FF296" s="38"/>
      <c r="FG296" s="38"/>
      <c r="FH296" s="38"/>
      <c r="FI296" s="38"/>
    </row>
    <row r="297" spans="1:165" s="44" customFormat="1" ht="81" customHeight="1">
      <c r="A297" s="381"/>
      <c r="B297" s="476"/>
      <c r="C297" s="469"/>
      <c r="D297" s="470"/>
      <c r="E297" s="469"/>
      <c r="F297" s="470"/>
      <c r="G297" s="469"/>
      <c r="H297" s="470"/>
      <c r="I297" s="468"/>
      <c r="J297" s="463" t="s">
        <v>274</v>
      </c>
      <c r="K297" s="464" t="s">
        <v>114</v>
      </c>
      <c r="L297" s="465" t="s">
        <v>176</v>
      </c>
      <c r="M297" s="363">
        <v>265</v>
      </c>
      <c r="N297" s="363">
        <v>265</v>
      </c>
      <c r="O297" s="406">
        <f t="shared" si="53"/>
        <v>100</v>
      </c>
      <c r="P297" s="433"/>
      <c r="Q297" s="467"/>
      <c r="BS297" s="38"/>
      <c r="BT297" s="38"/>
      <c r="BU297" s="38"/>
      <c r="BV297" s="38"/>
      <c r="BW297" s="38"/>
      <c r="BX297" s="38"/>
      <c r="BY297" s="38"/>
      <c r="BZ297" s="38"/>
      <c r="CA297" s="38"/>
      <c r="CB297" s="38"/>
      <c r="CC297" s="38"/>
      <c r="CD297" s="38"/>
      <c r="CE297" s="38"/>
      <c r="CF297" s="38"/>
      <c r="CG297" s="38"/>
      <c r="CH297" s="38"/>
      <c r="CI297" s="38"/>
      <c r="CJ297" s="38"/>
      <c r="CK297" s="38"/>
      <c r="CL297" s="38"/>
      <c r="CM297" s="38"/>
      <c r="CN297" s="38"/>
      <c r="CO297" s="38"/>
      <c r="CP297" s="38"/>
      <c r="CQ297" s="38"/>
      <c r="CR297" s="38"/>
      <c r="CS297" s="38"/>
      <c r="CT297" s="38"/>
      <c r="CU297" s="38"/>
      <c r="CV297" s="38"/>
      <c r="CW297" s="38"/>
      <c r="CX297" s="38"/>
      <c r="CY297" s="38"/>
      <c r="CZ297" s="38"/>
      <c r="DA297" s="38"/>
      <c r="DB297" s="38"/>
      <c r="DC297" s="38"/>
      <c r="DD297" s="38"/>
      <c r="DE297" s="38"/>
      <c r="DF297" s="38"/>
      <c r="DG297" s="38"/>
      <c r="DH297" s="38"/>
      <c r="DI297" s="38"/>
      <c r="DJ297" s="38"/>
      <c r="DK297" s="38"/>
      <c r="DL297" s="38"/>
      <c r="DM297" s="38"/>
      <c r="DN297" s="38"/>
      <c r="DO297" s="38"/>
      <c r="DP297" s="38"/>
      <c r="DQ297" s="38"/>
      <c r="DR297" s="38"/>
      <c r="DS297" s="38"/>
      <c r="DT297" s="38"/>
      <c r="DU297" s="38"/>
      <c r="DV297" s="38"/>
      <c r="DW297" s="38"/>
      <c r="DX297" s="38"/>
      <c r="DY297" s="38"/>
      <c r="DZ297" s="38"/>
      <c r="EA297" s="38"/>
      <c r="EB297" s="38"/>
      <c r="EC297" s="38"/>
      <c r="ED297" s="38"/>
      <c r="EE297" s="38"/>
      <c r="EF297" s="38"/>
      <c r="EG297" s="38"/>
      <c r="EH297" s="38"/>
      <c r="EI297" s="38"/>
      <c r="EJ297" s="38"/>
      <c r="EK297" s="38"/>
      <c r="EL297" s="38"/>
      <c r="EM297" s="38"/>
      <c r="EN297" s="38"/>
      <c r="EO297" s="38"/>
      <c r="EP297" s="38"/>
      <c r="EQ297" s="38"/>
      <c r="ER297" s="38"/>
      <c r="ES297" s="38"/>
      <c r="ET297" s="38"/>
      <c r="EU297" s="38"/>
      <c r="EV297" s="38"/>
      <c r="EW297" s="38"/>
      <c r="EX297" s="38"/>
      <c r="EY297" s="38"/>
      <c r="EZ297" s="38"/>
      <c r="FA297" s="38"/>
      <c r="FB297" s="38"/>
      <c r="FC297" s="38"/>
      <c r="FD297" s="38"/>
      <c r="FE297" s="38"/>
      <c r="FF297" s="38"/>
      <c r="FG297" s="38"/>
      <c r="FH297" s="38"/>
      <c r="FI297" s="38"/>
    </row>
    <row r="298" spans="1:165" s="44" customFormat="1" ht="135" customHeight="1">
      <c r="A298" s="381"/>
      <c r="B298" s="476"/>
      <c r="C298" s="469"/>
      <c r="D298" s="470"/>
      <c r="E298" s="469"/>
      <c r="F298" s="470"/>
      <c r="G298" s="469"/>
      <c r="H298" s="470"/>
      <c r="I298" s="468"/>
      <c r="J298" s="463" t="s">
        <v>275</v>
      </c>
      <c r="K298" s="464" t="s">
        <v>115</v>
      </c>
      <c r="L298" s="465" t="s">
        <v>176</v>
      </c>
      <c r="M298" s="363">
        <v>12</v>
      </c>
      <c r="N298" s="363">
        <v>12</v>
      </c>
      <c r="O298" s="406">
        <f t="shared" si="53"/>
        <v>100</v>
      </c>
      <c r="P298" s="433"/>
      <c r="Q298" s="467"/>
      <c r="BS298" s="38"/>
      <c r="BT298" s="38"/>
      <c r="BU298" s="38"/>
      <c r="BV298" s="38"/>
      <c r="BW298" s="38"/>
      <c r="BX298" s="38"/>
      <c r="BY298" s="38"/>
      <c r="BZ298" s="38"/>
      <c r="CA298" s="38"/>
      <c r="CB298" s="38"/>
      <c r="CC298" s="38"/>
      <c r="CD298" s="38"/>
      <c r="CE298" s="38"/>
      <c r="CF298" s="38"/>
      <c r="CG298" s="38"/>
      <c r="CH298" s="38"/>
      <c r="CI298" s="38"/>
      <c r="CJ298" s="38"/>
      <c r="CK298" s="38"/>
      <c r="CL298" s="38"/>
      <c r="CM298" s="38"/>
      <c r="CN298" s="38"/>
      <c r="CO298" s="38"/>
      <c r="CP298" s="38"/>
      <c r="CQ298" s="38"/>
      <c r="CR298" s="38"/>
      <c r="CS298" s="38"/>
      <c r="CT298" s="38"/>
      <c r="CU298" s="38"/>
      <c r="CV298" s="38"/>
      <c r="CW298" s="38"/>
      <c r="CX298" s="38"/>
      <c r="CY298" s="38"/>
      <c r="CZ298" s="38"/>
      <c r="DA298" s="38"/>
      <c r="DB298" s="38"/>
      <c r="DC298" s="38"/>
      <c r="DD298" s="38"/>
      <c r="DE298" s="38"/>
      <c r="DF298" s="38"/>
      <c r="DG298" s="38"/>
      <c r="DH298" s="38"/>
      <c r="DI298" s="38"/>
      <c r="DJ298" s="38"/>
      <c r="DK298" s="38"/>
      <c r="DL298" s="38"/>
      <c r="DM298" s="38"/>
      <c r="DN298" s="38"/>
      <c r="DO298" s="38"/>
      <c r="DP298" s="38"/>
      <c r="DQ298" s="38"/>
      <c r="DR298" s="38"/>
      <c r="DS298" s="38"/>
      <c r="DT298" s="38"/>
      <c r="DU298" s="38"/>
      <c r="DV298" s="38"/>
      <c r="DW298" s="38"/>
      <c r="DX298" s="38"/>
      <c r="DY298" s="38"/>
      <c r="DZ298" s="38"/>
      <c r="EA298" s="38"/>
      <c r="EB298" s="38"/>
      <c r="EC298" s="38"/>
      <c r="ED298" s="38"/>
      <c r="EE298" s="38"/>
      <c r="EF298" s="38"/>
      <c r="EG298" s="38"/>
      <c r="EH298" s="38"/>
      <c r="EI298" s="38"/>
      <c r="EJ298" s="38"/>
      <c r="EK298" s="38"/>
      <c r="EL298" s="38"/>
      <c r="EM298" s="38"/>
      <c r="EN298" s="38"/>
      <c r="EO298" s="38"/>
      <c r="EP298" s="38"/>
      <c r="EQ298" s="38"/>
      <c r="ER298" s="38"/>
      <c r="ES298" s="38"/>
      <c r="ET298" s="38"/>
      <c r="EU298" s="38"/>
      <c r="EV298" s="38"/>
      <c r="EW298" s="38"/>
      <c r="EX298" s="38"/>
      <c r="EY298" s="38"/>
      <c r="EZ298" s="38"/>
      <c r="FA298" s="38"/>
      <c r="FB298" s="38"/>
      <c r="FC298" s="38"/>
      <c r="FD298" s="38"/>
      <c r="FE298" s="38"/>
      <c r="FF298" s="38"/>
      <c r="FG298" s="38"/>
      <c r="FH298" s="38"/>
      <c r="FI298" s="38"/>
    </row>
    <row r="299" spans="1:165" s="44" customFormat="1" ht="46.8">
      <c r="A299" s="381"/>
      <c r="B299" s="476"/>
      <c r="C299" s="469"/>
      <c r="D299" s="470"/>
      <c r="E299" s="469"/>
      <c r="F299" s="470"/>
      <c r="G299" s="469"/>
      <c r="H299" s="470"/>
      <c r="I299" s="468"/>
      <c r="J299" s="463" t="s">
        <v>276</v>
      </c>
      <c r="K299" s="464" t="s">
        <v>116</v>
      </c>
      <c r="L299" s="465" t="s">
        <v>176</v>
      </c>
      <c r="M299" s="363">
        <v>88</v>
      </c>
      <c r="N299" s="363">
        <v>88</v>
      </c>
      <c r="O299" s="406">
        <f t="shared" si="53"/>
        <v>100</v>
      </c>
      <c r="P299" s="433"/>
      <c r="Q299" s="467"/>
      <c r="BS299" s="38"/>
      <c r="BT299" s="38"/>
      <c r="BU299" s="38"/>
      <c r="BV299" s="38"/>
      <c r="BW299" s="38"/>
      <c r="BX299" s="38"/>
      <c r="BY299" s="38"/>
      <c r="BZ299" s="38"/>
      <c r="CA299" s="38"/>
      <c r="CB299" s="38"/>
      <c r="CC299" s="38"/>
      <c r="CD299" s="38"/>
      <c r="CE299" s="38"/>
      <c r="CF299" s="38"/>
      <c r="CG299" s="38"/>
      <c r="CH299" s="38"/>
      <c r="CI299" s="38"/>
      <c r="CJ299" s="38"/>
      <c r="CK299" s="38"/>
      <c r="CL299" s="38"/>
      <c r="CM299" s="38"/>
      <c r="CN299" s="38"/>
      <c r="CO299" s="38"/>
      <c r="CP299" s="38"/>
      <c r="CQ299" s="38"/>
      <c r="CR299" s="38"/>
      <c r="CS299" s="38"/>
      <c r="CT299" s="38"/>
      <c r="CU299" s="38"/>
      <c r="CV299" s="38"/>
      <c r="CW299" s="38"/>
      <c r="CX299" s="38"/>
      <c r="CY299" s="38"/>
      <c r="CZ299" s="38"/>
      <c r="DA299" s="38"/>
      <c r="DB299" s="38"/>
      <c r="DC299" s="38"/>
      <c r="DD299" s="38"/>
      <c r="DE299" s="38"/>
      <c r="DF299" s="38"/>
      <c r="DG299" s="38"/>
      <c r="DH299" s="38"/>
      <c r="DI299" s="38"/>
      <c r="DJ299" s="38"/>
      <c r="DK299" s="38"/>
      <c r="DL299" s="38"/>
      <c r="DM299" s="38"/>
      <c r="DN299" s="38"/>
      <c r="DO299" s="38"/>
      <c r="DP299" s="38"/>
      <c r="DQ299" s="38"/>
      <c r="DR299" s="38"/>
      <c r="DS299" s="38"/>
      <c r="DT299" s="38"/>
      <c r="DU299" s="38"/>
      <c r="DV299" s="38"/>
      <c r="DW299" s="38"/>
      <c r="DX299" s="38"/>
      <c r="DY299" s="38"/>
      <c r="DZ299" s="38"/>
      <c r="EA299" s="38"/>
      <c r="EB299" s="38"/>
      <c r="EC299" s="38"/>
      <c r="ED299" s="38"/>
      <c r="EE299" s="38"/>
      <c r="EF299" s="38"/>
      <c r="EG299" s="38"/>
      <c r="EH299" s="38"/>
      <c r="EI299" s="38"/>
      <c r="EJ299" s="38"/>
      <c r="EK299" s="38"/>
      <c r="EL299" s="38"/>
      <c r="EM299" s="38"/>
      <c r="EN299" s="38"/>
      <c r="EO299" s="38"/>
      <c r="EP299" s="38"/>
      <c r="EQ299" s="38"/>
      <c r="ER299" s="38"/>
      <c r="ES299" s="38"/>
      <c r="ET299" s="38"/>
      <c r="EU299" s="38"/>
      <c r="EV299" s="38"/>
      <c r="EW299" s="38"/>
      <c r="EX299" s="38"/>
      <c r="EY299" s="38"/>
      <c r="EZ299" s="38"/>
      <c r="FA299" s="38"/>
      <c r="FB299" s="38"/>
      <c r="FC299" s="38"/>
      <c r="FD299" s="38"/>
      <c r="FE299" s="38"/>
      <c r="FF299" s="38"/>
      <c r="FG299" s="38"/>
      <c r="FH299" s="38"/>
      <c r="FI299" s="38"/>
    </row>
    <row r="300" spans="1:165" s="44" customFormat="1" ht="140.4">
      <c r="A300" s="381"/>
      <c r="B300" s="476"/>
      <c r="C300" s="469"/>
      <c r="D300" s="470"/>
      <c r="E300" s="469"/>
      <c r="F300" s="470"/>
      <c r="G300" s="469"/>
      <c r="H300" s="470"/>
      <c r="I300" s="468"/>
      <c r="J300" s="463" t="s">
        <v>277</v>
      </c>
      <c r="K300" s="464" t="s">
        <v>121</v>
      </c>
      <c r="L300" s="465" t="s">
        <v>176</v>
      </c>
      <c r="M300" s="363">
        <v>330</v>
      </c>
      <c r="N300" s="363">
        <v>330</v>
      </c>
      <c r="O300" s="406">
        <f t="shared" si="53"/>
        <v>100</v>
      </c>
      <c r="P300" s="433"/>
      <c r="Q300" s="467"/>
      <c r="BS300" s="38"/>
      <c r="BT300" s="38"/>
      <c r="BU300" s="38"/>
      <c r="BV300" s="38"/>
      <c r="BW300" s="38"/>
      <c r="BX300" s="38"/>
      <c r="BY300" s="38"/>
      <c r="BZ300" s="38"/>
      <c r="CA300" s="38"/>
      <c r="CB300" s="38"/>
      <c r="CC300" s="38"/>
      <c r="CD300" s="38"/>
      <c r="CE300" s="38"/>
      <c r="CF300" s="38"/>
      <c r="CG300" s="38"/>
      <c r="CH300" s="38"/>
      <c r="CI300" s="38"/>
      <c r="CJ300" s="38"/>
      <c r="CK300" s="38"/>
      <c r="CL300" s="38"/>
      <c r="CM300" s="38"/>
      <c r="CN300" s="38"/>
      <c r="CO300" s="38"/>
      <c r="CP300" s="38"/>
      <c r="CQ300" s="38"/>
      <c r="CR300" s="38"/>
      <c r="CS300" s="38"/>
      <c r="CT300" s="38"/>
      <c r="CU300" s="38"/>
      <c r="CV300" s="38"/>
      <c r="CW300" s="38"/>
      <c r="CX300" s="38"/>
      <c r="CY300" s="38"/>
      <c r="CZ300" s="38"/>
      <c r="DA300" s="38"/>
      <c r="DB300" s="38"/>
      <c r="DC300" s="38"/>
      <c r="DD300" s="38"/>
      <c r="DE300" s="38"/>
      <c r="DF300" s="38"/>
      <c r="DG300" s="38"/>
      <c r="DH300" s="38"/>
      <c r="DI300" s="38"/>
      <c r="DJ300" s="38"/>
      <c r="DK300" s="38"/>
      <c r="DL300" s="38"/>
      <c r="DM300" s="38"/>
      <c r="DN300" s="38"/>
      <c r="DO300" s="38"/>
      <c r="DP300" s="38"/>
      <c r="DQ300" s="38"/>
      <c r="DR300" s="38"/>
      <c r="DS300" s="38"/>
      <c r="DT300" s="38"/>
      <c r="DU300" s="38"/>
      <c r="DV300" s="38"/>
      <c r="DW300" s="38"/>
      <c r="DX300" s="38"/>
      <c r="DY300" s="38"/>
      <c r="DZ300" s="38"/>
      <c r="EA300" s="38"/>
      <c r="EB300" s="38"/>
      <c r="EC300" s="38"/>
      <c r="ED300" s="38"/>
      <c r="EE300" s="38"/>
      <c r="EF300" s="38"/>
      <c r="EG300" s="38"/>
      <c r="EH300" s="38"/>
      <c r="EI300" s="38"/>
      <c r="EJ300" s="38"/>
      <c r="EK300" s="38"/>
      <c r="EL300" s="38"/>
      <c r="EM300" s="38"/>
      <c r="EN300" s="38"/>
      <c r="EO300" s="38"/>
      <c r="EP300" s="38"/>
      <c r="EQ300" s="38"/>
      <c r="ER300" s="38"/>
      <c r="ES300" s="38"/>
      <c r="ET300" s="38"/>
      <c r="EU300" s="38"/>
      <c r="EV300" s="38"/>
      <c r="EW300" s="38"/>
      <c r="EX300" s="38"/>
      <c r="EY300" s="38"/>
      <c r="EZ300" s="38"/>
      <c r="FA300" s="38"/>
      <c r="FB300" s="38"/>
      <c r="FC300" s="38"/>
      <c r="FD300" s="38"/>
      <c r="FE300" s="38"/>
      <c r="FF300" s="38"/>
      <c r="FG300" s="38"/>
      <c r="FH300" s="38"/>
      <c r="FI300" s="38"/>
    </row>
    <row r="301" spans="1:165" s="44" customFormat="1" ht="46.5" customHeight="1">
      <c r="A301" s="381"/>
      <c r="B301" s="476"/>
      <c r="C301" s="469"/>
      <c r="D301" s="470"/>
      <c r="E301" s="469"/>
      <c r="F301" s="470"/>
      <c r="G301" s="469"/>
      <c r="H301" s="470"/>
      <c r="I301" s="468"/>
      <c r="J301" s="463" t="s">
        <v>278</v>
      </c>
      <c r="K301" s="464" t="s">
        <v>117</v>
      </c>
      <c r="L301" s="465" t="s">
        <v>176</v>
      </c>
      <c r="M301" s="363">
        <v>1878</v>
      </c>
      <c r="N301" s="363">
        <v>1900</v>
      </c>
      <c r="O301" s="406">
        <f t="shared" ref="O301:O302" si="54">IF(N301/M301&gt;1,100)</f>
        <v>100</v>
      </c>
      <c r="P301" s="433"/>
      <c r="Q301" s="467"/>
      <c r="BS301" s="38"/>
      <c r="BT301" s="38"/>
      <c r="BU301" s="38"/>
      <c r="BV301" s="38"/>
      <c r="BW301" s="38"/>
      <c r="BX301" s="38"/>
      <c r="BY301" s="38"/>
      <c r="BZ301" s="38"/>
      <c r="CA301" s="38"/>
      <c r="CB301" s="38"/>
      <c r="CC301" s="38"/>
      <c r="CD301" s="38"/>
      <c r="CE301" s="38"/>
      <c r="CF301" s="38"/>
      <c r="CG301" s="38"/>
      <c r="CH301" s="38"/>
      <c r="CI301" s="38"/>
      <c r="CJ301" s="38"/>
      <c r="CK301" s="38"/>
      <c r="CL301" s="38"/>
      <c r="CM301" s="38"/>
      <c r="CN301" s="38"/>
      <c r="CO301" s="38"/>
      <c r="CP301" s="38"/>
      <c r="CQ301" s="38"/>
      <c r="CR301" s="38"/>
      <c r="CS301" s="38"/>
      <c r="CT301" s="38"/>
      <c r="CU301" s="38"/>
      <c r="CV301" s="38"/>
      <c r="CW301" s="38"/>
      <c r="CX301" s="38"/>
      <c r="CY301" s="38"/>
      <c r="CZ301" s="38"/>
      <c r="DA301" s="38"/>
      <c r="DB301" s="38"/>
      <c r="DC301" s="38"/>
      <c r="DD301" s="38"/>
      <c r="DE301" s="38"/>
      <c r="DF301" s="38"/>
      <c r="DG301" s="38"/>
      <c r="DH301" s="38"/>
      <c r="DI301" s="38"/>
      <c r="DJ301" s="38"/>
      <c r="DK301" s="38"/>
      <c r="DL301" s="38"/>
      <c r="DM301" s="38"/>
      <c r="DN301" s="38"/>
      <c r="DO301" s="38"/>
      <c r="DP301" s="38"/>
      <c r="DQ301" s="38"/>
      <c r="DR301" s="38"/>
      <c r="DS301" s="38"/>
      <c r="DT301" s="38"/>
      <c r="DU301" s="38"/>
      <c r="DV301" s="38"/>
      <c r="DW301" s="38"/>
      <c r="DX301" s="38"/>
      <c r="DY301" s="38"/>
      <c r="DZ301" s="38"/>
      <c r="EA301" s="38"/>
      <c r="EB301" s="38"/>
      <c r="EC301" s="38"/>
      <c r="ED301" s="38"/>
      <c r="EE301" s="38"/>
      <c r="EF301" s="38"/>
      <c r="EG301" s="38"/>
      <c r="EH301" s="38"/>
      <c r="EI301" s="38"/>
      <c r="EJ301" s="38"/>
      <c r="EK301" s="38"/>
      <c r="EL301" s="38"/>
      <c r="EM301" s="38"/>
      <c r="EN301" s="38"/>
      <c r="EO301" s="38"/>
      <c r="EP301" s="38"/>
      <c r="EQ301" s="38"/>
      <c r="ER301" s="38"/>
      <c r="ES301" s="38"/>
      <c r="ET301" s="38"/>
      <c r="EU301" s="38"/>
      <c r="EV301" s="38"/>
      <c r="EW301" s="38"/>
      <c r="EX301" s="38"/>
      <c r="EY301" s="38"/>
      <c r="EZ301" s="38"/>
      <c r="FA301" s="38"/>
      <c r="FB301" s="38"/>
      <c r="FC301" s="38"/>
      <c r="FD301" s="38"/>
      <c r="FE301" s="38"/>
      <c r="FF301" s="38"/>
      <c r="FG301" s="38"/>
      <c r="FH301" s="38"/>
      <c r="FI301" s="38"/>
    </row>
    <row r="302" spans="1:165" s="44" customFormat="1" ht="53.25" customHeight="1">
      <c r="A302" s="381"/>
      <c r="B302" s="476"/>
      <c r="C302" s="469"/>
      <c r="D302" s="470"/>
      <c r="E302" s="469"/>
      <c r="F302" s="470"/>
      <c r="G302" s="469"/>
      <c r="H302" s="470"/>
      <c r="I302" s="468"/>
      <c r="J302" s="463" t="s">
        <v>279</v>
      </c>
      <c r="K302" s="464" t="s">
        <v>118</v>
      </c>
      <c r="L302" s="465" t="s">
        <v>105</v>
      </c>
      <c r="M302" s="363">
        <v>8780</v>
      </c>
      <c r="N302" s="363">
        <v>8890</v>
      </c>
      <c r="O302" s="406">
        <f t="shared" si="54"/>
        <v>100</v>
      </c>
      <c r="P302" s="433"/>
      <c r="Q302" s="289"/>
      <c r="BS302" s="38"/>
      <c r="BT302" s="38"/>
      <c r="BU302" s="38"/>
      <c r="BV302" s="38"/>
      <c r="BW302" s="38"/>
      <c r="BX302" s="38"/>
      <c r="BY302" s="38"/>
      <c r="BZ302" s="38"/>
      <c r="CA302" s="38"/>
      <c r="CB302" s="38"/>
      <c r="CC302" s="38"/>
      <c r="CD302" s="38"/>
      <c r="CE302" s="38"/>
      <c r="CF302" s="38"/>
      <c r="CG302" s="38"/>
      <c r="CH302" s="38"/>
      <c r="CI302" s="38"/>
      <c r="CJ302" s="38"/>
      <c r="CK302" s="38"/>
      <c r="CL302" s="38"/>
      <c r="CM302" s="38"/>
      <c r="CN302" s="38"/>
      <c r="CO302" s="38"/>
      <c r="CP302" s="38"/>
      <c r="CQ302" s="38"/>
      <c r="CR302" s="38"/>
      <c r="CS302" s="38"/>
      <c r="CT302" s="38"/>
      <c r="CU302" s="38"/>
      <c r="CV302" s="38"/>
      <c r="CW302" s="38"/>
      <c r="CX302" s="38"/>
      <c r="CY302" s="38"/>
      <c r="CZ302" s="38"/>
      <c r="DA302" s="38"/>
      <c r="DB302" s="38"/>
      <c r="DC302" s="38"/>
      <c r="DD302" s="38"/>
      <c r="DE302" s="38"/>
      <c r="DF302" s="38"/>
      <c r="DG302" s="38"/>
      <c r="DH302" s="38"/>
      <c r="DI302" s="38"/>
      <c r="DJ302" s="38"/>
      <c r="DK302" s="38"/>
      <c r="DL302" s="38"/>
      <c r="DM302" s="38"/>
      <c r="DN302" s="38"/>
      <c r="DO302" s="38"/>
      <c r="DP302" s="38"/>
      <c r="DQ302" s="38"/>
      <c r="DR302" s="38"/>
      <c r="DS302" s="38"/>
      <c r="DT302" s="38"/>
      <c r="DU302" s="38"/>
      <c r="DV302" s="38"/>
      <c r="DW302" s="38"/>
      <c r="DX302" s="38"/>
      <c r="DY302" s="38"/>
      <c r="DZ302" s="38"/>
      <c r="EA302" s="38"/>
      <c r="EB302" s="38"/>
      <c r="EC302" s="38"/>
      <c r="ED302" s="38"/>
      <c r="EE302" s="38"/>
      <c r="EF302" s="38"/>
      <c r="EG302" s="38"/>
      <c r="EH302" s="38"/>
      <c r="EI302" s="38"/>
      <c r="EJ302" s="38"/>
      <c r="EK302" s="38"/>
      <c r="EL302" s="38"/>
      <c r="EM302" s="38"/>
      <c r="EN302" s="38"/>
      <c r="EO302" s="38"/>
      <c r="EP302" s="38"/>
      <c r="EQ302" s="38"/>
      <c r="ER302" s="38"/>
      <c r="ES302" s="38"/>
      <c r="ET302" s="38"/>
      <c r="EU302" s="38"/>
      <c r="EV302" s="38"/>
      <c r="EW302" s="38"/>
      <c r="EX302" s="38"/>
      <c r="EY302" s="38"/>
      <c r="EZ302" s="38"/>
      <c r="FA302" s="38"/>
      <c r="FB302" s="38"/>
      <c r="FC302" s="38"/>
      <c r="FD302" s="38"/>
      <c r="FE302" s="38"/>
      <c r="FF302" s="38"/>
      <c r="FG302" s="38"/>
      <c r="FH302" s="38"/>
      <c r="FI302" s="38"/>
    </row>
    <row r="303" spans="1:165" s="44" customFormat="1" ht="69" customHeight="1">
      <c r="A303" s="374" t="s">
        <v>431</v>
      </c>
      <c r="B303" s="289" t="s">
        <v>106</v>
      </c>
      <c r="C303" s="375" t="s">
        <v>253</v>
      </c>
      <c r="D303" s="403" t="s">
        <v>296</v>
      </c>
      <c r="E303" s="356">
        <v>105477</v>
      </c>
      <c r="F303" s="354">
        <v>105476.8</v>
      </c>
      <c r="G303" s="432" t="s">
        <v>5</v>
      </c>
      <c r="H303" s="471">
        <f>F303/E303*100</f>
        <v>99.999810385202466</v>
      </c>
      <c r="I303" s="462"/>
      <c r="J303" s="463" t="s">
        <v>254</v>
      </c>
      <c r="K303" s="464" t="s">
        <v>108</v>
      </c>
      <c r="L303" s="465" t="s">
        <v>109</v>
      </c>
      <c r="M303" s="466">
        <v>9961</v>
      </c>
      <c r="N303" s="466">
        <v>9961</v>
      </c>
      <c r="O303" s="406">
        <f t="shared" ref="O303:O311" si="55">N303/M303*100</f>
        <v>100</v>
      </c>
      <c r="P303" s="379">
        <f>SUM(O303:O315)/13</f>
        <v>100.00857559385987</v>
      </c>
      <c r="Q303" s="467"/>
      <c r="BS303" s="38"/>
      <c r="BT303" s="38"/>
      <c r="BU303" s="38"/>
      <c r="BV303" s="38"/>
      <c r="BW303" s="38"/>
      <c r="BX303" s="38"/>
      <c r="BY303" s="38"/>
      <c r="BZ303" s="38"/>
      <c r="CA303" s="38"/>
      <c r="CB303" s="38"/>
      <c r="CC303" s="38"/>
      <c r="CD303" s="38"/>
      <c r="CE303" s="38"/>
      <c r="CF303" s="38"/>
      <c r="CG303" s="38"/>
      <c r="CH303" s="38"/>
      <c r="CI303" s="38"/>
      <c r="CJ303" s="38"/>
      <c r="CK303" s="38"/>
      <c r="CL303" s="38"/>
      <c r="CM303" s="38"/>
      <c r="CN303" s="38"/>
      <c r="CO303" s="38"/>
      <c r="CP303" s="38"/>
      <c r="CQ303" s="38"/>
      <c r="CR303" s="38"/>
      <c r="CS303" s="38"/>
      <c r="CT303" s="38"/>
      <c r="CU303" s="38"/>
      <c r="CV303" s="38"/>
      <c r="CW303" s="38"/>
      <c r="CX303" s="38"/>
      <c r="CY303" s="38"/>
      <c r="CZ303" s="38"/>
      <c r="DA303" s="38"/>
      <c r="DB303" s="38"/>
      <c r="DC303" s="38"/>
      <c r="DD303" s="38"/>
      <c r="DE303" s="38"/>
      <c r="DF303" s="38"/>
      <c r="DG303" s="38"/>
      <c r="DH303" s="38"/>
      <c r="DI303" s="38"/>
      <c r="DJ303" s="38"/>
      <c r="DK303" s="38"/>
      <c r="DL303" s="38"/>
      <c r="DM303" s="38"/>
      <c r="DN303" s="38"/>
      <c r="DO303" s="38"/>
      <c r="DP303" s="38"/>
      <c r="DQ303" s="38"/>
      <c r="DR303" s="38"/>
      <c r="DS303" s="38"/>
      <c r="DT303" s="38"/>
      <c r="DU303" s="38"/>
      <c r="DV303" s="38"/>
      <c r="DW303" s="38"/>
      <c r="DX303" s="38"/>
      <c r="DY303" s="38"/>
      <c r="DZ303" s="38"/>
      <c r="EA303" s="38"/>
      <c r="EB303" s="38"/>
      <c r="EC303" s="38"/>
      <c r="ED303" s="38"/>
      <c r="EE303" s="38"/>
      <c r="EF303" s="38"/>
      <c r="EG303" s="38"/>
      <c r="EH303" s="38"/>
      <c r="EI303" s="38"/>
      <c r="EJ303" s="38"/>
      <c r="EK303" s="38"/>
      <c r="EL303" s="38"/>
      <c r="EM303" s="38"/>
      <c r="EN303" s="38"/>
      <c r="EO303" s="38"/>
      <c r="EP303" s="38"/>
      <c r="EQ303" s="38"/>
      <c r="ER303" s="38"/>
      <c r="ES303" s="38"/>
      <c r="ET303" s="38"/>
      <c r="EU303" s="38"/>
      <c r="EV303" s="38"/>
      <c r="EW303" s="38"/>
      <c r="EX303" s="38"/>
      <c r="EY303" s="38"/>
      <c r="EZ303" s="38"/>
      <c r="FA303" s="38"/>
      <c r="FB303" s="38"/>
      <c r="FC303" s="38"/>
      <c r="FD303" s="38"/>
      <c r="FE303" s="38"/>
      <c r="FF303" s="38"/>
      <c r="FG303" s="38"/>
      <c r="FH303" s="38"/>
      <c r="FI303" s="38"/>
    </row>
    <row r="304" spans="1:165" s="44" customFormat="1" ht="156.75" customHeight="1">
      <c r="A304" s="381"/>
      <c r="B304" s="476"/>
      <c r="C304" s="469"/>
      <c r="D304" s="442"/>
      <c r="E304" s="355"/>
      <c r="F304" s="357"/>
      <c r="G304" s="434"/>
      <c r="H304" s="492"/>
      <c r="I304" s="468"/>
      <c r="J304" s="463" t="s">
        <v>255</v>
      </c>
      <c r="K304" s="464" t="s">
        <v>785</v>
      </c>
      <c r="L304" s="465" t="s">
        <v>176</v>
      </c>
      <c r="M304" s="494">
        <v>1</v>
      </c>
      <c r="N304" s="494">
        <v>1</v>
      </c>
      <c r="O304" s="406">
        <f t="shared" si="55"/>
        <v>100</v>
      </c>
      <c r="P304" s="493"/>
      <c r="Q304" s="467"/>
      <c r="BS304" s="38"/>
      <c r="BT304" s="38"/>
      <c r="BU304" s="38"/>
      <c r="BV304" s="38"/>
      <c r="BW304" s="38"/>
      <c r="BX304" s="38"/>
      <c r="BY304" s="38"/>
      <c r="BZ304" s="38"/>
      <c r="CA304" s="38"/>
      <c r="CB304" s="38"/>
      <c r="CC304" s="38"/>
      <c r="CD304" s="38"/>
      <c r="CE304" s="38"/>
      <c r="CF304" s="38"/>
      <c r="CG304" s="38"/>
      <c r="CH304" s="38"/>
      <c r="CI304" s="38"/>
      <c r="CJ304" s="38"/>
      <c r="CK304" s="38"/>
      <c r="CL304" s="38"/>
      <c r="CM304" s="38"/>
      <c r="CN304" s="38"/>
      <c r="CO304" s="38"/>
      <c r="CP304" s="38"/>
      <c r="CQ304" s="38"/>
      <c r="CR304" s="38"/>
      <c r="CS304" s="38"/>
      <c r="CT304" s="38"/>
      <c r="CU304" s="38"/>
      <c r="CV304" s="38"/>
      <c r="CW304" s="38"/>
      <c r="CX304" s="38"/>
      <c r="CY304" s="38"/>
      <c r="CZ304" s="38"/>
      <c r="DA304" s="38"/>
      <c r="DB304" s="38"/>
      <c r="DC304" s="38"/>
      <c r="DD304" s="38"/>
      <c r="DE304" s="38"/>
      <c r="DF304" s="38"/>
      <c r="DG304" s="38"/>
      <c r="DH304" s="38"/>
      <c r="DI304" s="38"/>
      <c r="DJ304" s="38"/>
      <c r="DK304" s="38"/>
      <c r="DL304" s="38"/>
      <c r="DM304" s="38"/>
      <c r="DN304" s="38"/>
      <c r="DO304" s="38"/>
      <c r="DP304" s="38"/>
      <c r="DQ304" s="38"/>
      <c r="DR304" s="38"/>
      <c r="DS304" s="38"/>
      <c r="DT304" s="38"/>
      <c r="DU304" s="38"/>
      <c r="DV304" s="38"/>
      <c r="DW304" s="38"/>
      <c r="DX304" s="38"/>
      <c r="DY304" s="38"/>
      <c r="DZ304" s="38"/>
      <c r="EA304" s="38"/>
      <c r="EB304" s="38"/>
      <c r="EC304" s="38"/>
      <c r="ED304" s="38"/>
      <c r="EE304" s="38"/>
      <c r="EF304" s="38"/>
      <c r="EG304" s="38"/>
      <c r="EH304" s="38"/>
      <c r="EI304" s="38"/>
      <c r="EJ304" s="38"/>
      <c r="EK304" s="38"/>
      <c r="EL304" s="38"/>
      <c r="EM304" s="38"/>
      <c r="EN304" s="38"/>
      <c r="EO304" s="38"/>
      <c r="EP304" s="38"/>
      <c r="EQ304" s="38"/>
      <c r="ER304" s="38"/>
      <c r="ES304" s="38"/>
      <c r="ET304" s="38"/>
      <c r="EU304" s="38"/>
      <c r="EV304" s="38"/>
      <c r="EW304" s="38"/>
      <c r="EX304" s="38"/>
      <c r="EY304" s="38"/>
      <c r="EZ304" s="38"/>
      <c r="FA304" s="38"/>
      <c r="FB304" s="38"/>
      <c r="FC304" s="38"/>
      <c r="FD304" s="38"/>
      <c r="FE304" s="38"/>
      <c r="FF304" s="38"/>
      <c r="FG304" s="38"/>
      <c r="FH304" s="38"/>
      <c r="FI304" s="38"/>
    </row>
    <row r="305" spans="1:165" s="44" customFormat="1" ht="133.5" customHeight="1">
      <c r="A305" s="381"/>
      <c r="B305" s="476"/>
      <c r="C305" s="469"/>
      <c r="D305" s="470"/>
      <c r="E305" s="469"/>
      <c r="F305" s="470"/>
      <c r="G305" s="469"/>
      <c r="H305" s="470"/>
      <c r="I305" s="468"/>
      <c r="J305" s="463" t="s">
        <v>256</v>
      </c>
      <c r="K305" s="464" t="s">
        <v>124</v>
      </c>
      <c r="L305" s="465" t="s">
        <v>176</v>
      </c>
      <c r="M305" s="362">
        <v>83</v>
      </c>
      <c r="N305" s="362">
        <v>83</v>
      </c>
      <c r="O305" s="406">
        <f t="shared" si="55"/>
        <v>100</v>
      </c>
      <c r="P305" s="433"/>
      <c r="Q305" s="467"/>
      <c r="BS305" s="38"/>
      <c r="BT305" s="38"/>
      <c r="BU305" s="38"/>
      <c r="BV305" s="38"/>
      <c r="BW305" s="38"/>
      <c r="BX305" s="38"/>
      <c r="BY305" s="38"/>
      <c r="BZ305" s="38"/>
      <c r="CA305" s="38"/>
      <c r="CB305" s="38"/>
      <c r="CC305" s="38"/>
      <c r="CD305" s="38"/>
      <c r="CE305" s="38"/>
      <c r="CF305" s="38"/>
      <c r="CG305" s="38"/>
      <c r="CH305" s="38"/>
      <c r="CI305" s="38"/>
      <c r="CJ305" s="38"/>
      <c r="CK305" s="38"/>
      <c r="CL305" s="38"/>
      <c r="CM305" s="38"/>
      <c r="CN305" s="38"/>
      <c r="CO305" s="38"/>
      <c r="CP305" s="38"/>
      <c r="CQ305" s="38"/>
      <c r="CR305" s="38"/>
      <c r="CS305" s="38"/>
      <c r="CT305" s="38"/>
      <c r="CU305" s="38"/>
      <c r="CV305" s="38"/>
      <c r="CW305" s="38"/>
      <c r="CX305" s="38"/>
      <c r="CY305" s="38"/>
      <c r="CZ305" s="38"/>
      <c r="DA305" s="38"/>
      <c r="DB305" s="38"/>
      <c r="DC305" s="38"/>
      <c r="DD305" s="38"/>
      <c r="DE305" s="38"/>
      <c r="DF305" s="38"/>
      <c r="DG305" s="38"/>
      <c r="DH305" s="38"/>
      <c r="DI305" s="38"/>
      <c r="DJ305" s="38"/>
      <c r="DK305" s="38"/>
      <c r="DL305" s="38"/>
      <c r="DM305" s="38"/>
      <c r="DN305" s="38"/>
      <c r="DO305" s="38"/>
      <c r="DP305" s="38"/>
      <c r="DQ305" s="38"/>
      <c r="DR305" s="38"/>
      <c r="DS305" s="38"/>
      <c r="DT305" s="38"/>
      <c r="DU305" s="38"/>
      <c r="DV305" s="38"/>
      <c r="DW305" s="38"/>
      <c r="DX305" s="38"/>
      <c r="DY305" s="38"/>
      <c r="DZ305" s="38"/>
      <c r="EA305" s="38"/>
      <c r="EB305" s="38"/>
      <c r="EC305" s="38"/>
      <c r="ED305" s="38"/>
      <c r="EE305" s="38"/>
      <c r="EF305" s="38"/>
      <c r="EG305" s="38"/>
      <c r="EH305" s="38"/>
      <c r="EI305" s="38"/>
      <c r="EJ305" s="38"/>
      <c r="EK305" s="38"/>
      <c r="EL305" s="38"/>
      <c r="EM305" s="38"/>
      <c r="EN305" s="38"/>
      <c r="EO305" s="38"/>
      <c r="EP305" s="38"/>
      <c r="EQ305" s="38"/>
      <c r="ER305" s="38"/>
      <c r="ES305" s="38"/>
      <c r="ET305" s="38"/>
      <c r="EU305" s="38"/>
      <c r="EV305" s="38"/>
      <c r="EW305" s="38"/>
      <c r="EX305" s="38"/>
      <c r="EY305" s="38"/>
      <c r="EZ305" s="38"/>
      <c r="FA305" s="38"/>
      <c r="FB305" s="38"/>
      <c r="FC305" s="38"/>
      <c r="FD305" s="38"/>
      <c r="FE305" s="38"/>
      <c r="FF305" s="38"/>
      <c r="FG305" s="38"/>
      <c r="FH305" s="38"/>
      <c r="FI305" s="38"/>
    </row>
    <row r="306" spans="1:165" s="44" customFormat="1" ht="195.75" customHeight="1">
      <c r="A306" s="381"/>
      <c r="B306" s="476"/>
      <c r="C306" s="469"/>
      <c r="D306" s="470"/>
      <c r="E306" s="469"/>
      <c r="F306" s="470"/>
      <c r="G306" s="469"/>
      <c r="H306" s="470"/>
      <c r="I306" s="468"/>
      <c r="J306" s="463" t="s">
        <v>257</v>
      </c>
      <c r="K306" s="464" t="s">
        <v>110</v>
      </c>
      <c r="L306" s="465" t="s">
        <v>176</v>
      </c>
      <c r="M306" s="362">
        <v>3</v>
      </c>
      <c r="N306" s="362">
        <v>3</v>
      </c>
      <c r="O306" s="406">
        <f t="shared" si="55"/>
        <v>100</v>
      </c>
      <c r="P306" s="433"/>
      <c r="Q306" s="92"/>
      <c r="BS306" s="38"/>
      <c r="BT306" s="38"/>
      <c r="BU306" s="38"/>
      <c r="BV306" s="38"/>
      <c r="BW306" s="38"/>
      <c r="BX306" s="38"/>
      <c r="BY306" s="38"/>
      <c r="BZ306" s="38"/>
      <c r="CA306" s="38"/>
      <c r="CB306" s="38"/>
      <c r="CC306" s="38"/>
      <c r="CD306" s="38"/>
      <c r="CE306" s="38"/>
      <c r="CF306" s="38"/>
      <c r="CG306" s="38"/>
      <c r="CH306" s="38"/>
      <c r="CI306" s="38"/>
      <c r="CJ306" s="38"/>
      <c r="CK306" s="38"/>
      <c r="CL306" s="38"/>
      <c r="CM306" s="38"/>
      <c r="CN306" s="38"/>
      <c r="CO306" s="38"/>
      <c r="CP306" s="38"/>
      <c r="CQ306" s="38"/>
      <c r="CR306" s="38"/>
      <c r="CS306" s="38"/>
      <c r="CT306" s="38"/>
      <c r="CU306" s="38"/>
      <c r="CV306" s="38"/>
      <c r="CW306" s="38"/>
      <c r="CX306" s="38"/>
      <c r="CY306" s="38"/>
      <c r="CZ306" s="38"/>
      <c r="DA306" s="38"/>
      <c r="DB306" s="38"/>
      <c r="DC306" s="38"/>
      <c r="DD306" s="38"/>
      <c r="DE306" s="38"/>
      <c r="DF306" s="38"/>
      <c r="DG306" s="38"/>
      <c r="DH306" s="38"/>
      <c r="DI306" s="38"/>
      <c r="DJ306" s="38"/>
      <c r="DK306" s="38"/>
      <c r="DL306" s="38"/>
      <c r="DM306" s="38"/>
      <c r="DN306" s="38"/>
      <c r="DO306" s="38"/>
      <c r="DP306" s="38"/>
      <c r="DQ306" s="38"/>
      <c r="DR306" s="38"/>
      <c r="DS306" s="38"/>
      <c r="DT306" s="38"/>
      <c r="DU306" s="38"/>
      <c r="DV306" s="38"/>
      <c r="DW306" s="38"/>
      <c r="DX306" s="38"/>
      <c r="DY306" s="38"/>
      <c r="DZ306" s="38"/>
      <c r="EA306" s="38"/>
      <c r="EB306" s="38"/>
      <c r="EC306" s="38"/>
      <c r="ED306" s="38"/>
      <c r="EE306" s="38"/>
      <c r="EF306" s="38"/>
      <c r="EG306" s="38"/>
      <c r="EH306" s="38"/>
      <c r="EI306" s="38"/>
      <c r="EJ306" s="38"/>
      <c r="EK306" s="38"/>
      <c r="EL306" s="38"/>
      <c r="EM306" s="38"/>
      <c r="EN306" s="38"/>
      <c r="EO306" s="38"/>
      <c r="EP306" s="38"/>
      <c r="EQ306" s="38"/>
      <c r="ER306" s="38"/>
      <c r="ES306" s="38"/>
      <c r="ET306" s="38"/>
      <c r="EU306" s="38"/>
      <c r="EV306" s="38"/>
      <c r="EW306" s="38"/>
      <c r="EX306" s="38"/>
      <c r="EY306" s="38"/>
      <c r="EZ306" s="38"/>
      <c r="FA306" s="38"/>
      <c r="FB306" s="38"/>
      <c r="FC306" s="38"/>
      <c r="FD306" s="38"/>
      <c r="FE306" s="38"/>
      <c r="FF306" s="38"/>
      <c r="FG306" s="38"/>
      <c r="FH306" s="38"/>
      <c r="FI306" s="38"/>
    </row>
    <row r="307" spans="1:165" s="44" customFormat="1" ht="98.25" customHeight="1">
      <c r="A307" s="381"/>
      <c r="B307" s="476"/>
      <c r="C307" s="469"/>
      <c r="D307" s="470"/>
      <c r="E307" s="469"/>
      <c r="F307" s="470"/>
      <c r="G307" s="469"/>
      <c r="H307" s="470"/>
      <c r="I307" s="468"/>
      <c r="J307" s="463" t="s">
        <v>258</v>
      </c>
      <c r="K307" s="464" t="s">
        <v>111</v>
      </c>
      <c r="L307" s="465" t="s">
        <v>176</v>
      </c>
      <c r="M307" s="362">
        <v>897</v>
      </c>
      <c r="N307" s="362">
        <v>898</v>
      </c>
      <c r="O307" s="406">
        <f t="shared" si="55"/>
        <v>100.11148272017837</v>
      </c>
      <c r="P307" s="433"/>
      <c r="Q307" s="467"/>
      <c r="BS307" s="38"/>
      <c r="BT307" s="38"/>
      <c r="BU307" s="38"/>
      <c r="BV307" s="38"/>
      <c r="BW307" s="38"/>
      <c r="BX307" s="38"/>
      <c r="BY307" s="38"/>
      <c r="BZ307" s="38"/>
      <c r="CA307" s="38"/>
      <c r="CB307" s="38"/>
      <c r="CC307" s="38"/>
      <c r="CD307" s="38"/>
      <c r="CE307" s="38"/>
      <c r="CF307" s="38"/>
      <c r="CG307" s="38"/>
      <c r="CH307" s="38"/>
      <c r="CI307" s="38"/>
      <c r="CJ307" s="38"/>
      <c r="CK307" s="38"/>
      <c r="CL307" s="38"/>
      <c r="CM307" s="38"/>
      <c r="CN307" s="38"/>
      <c r="CO307" s="38"/>
      <c r="CP307" s="38"/>
      <c r="CQ307" s="38"/>
      <c r="CR307" s="38"/>
      <c r="CS307" s="38"/>
      <c r="CT307" s="38"/>
      <c r="CU307" s="38"/>
      <c r="CV307" s="38"/>
      <c r="CW307" s="38"/>
      <c r="CX307" s="38"/>
      <c r="CY307" s="38"/>
      <c r="CZ307" s="38"/>
      <c r="DA307" s="38"/>
      <c r="DB307" s="38"/>
      <c r="DC307" s="38"/>
      <c r="DD307" s="38"/>
      <c r="DE307" s="38"/>
      <c r="DF307" s="38"/>
      <c r="DG307" s="38"/>
      <c r="DH307" s="38"/>
      <c r="DI307" s="38"/>
      <c r="DJ307" s="38"/>
      <c r="DK307" s="38"/>
      <c r="DL307" s="38"/>
      <c r="DM307" s="38"/>
      <c r="DN307" s="38"/>
      <c r="DO307" s="38"/>
      <c r="DP307" s="38"/>
      <c r="DQ307" s="38"/>
      <c r="DR307" s="38"/>
      <c r="DS307" s="38"/>
      <c r="DT307" s="38"/>
      <c r="DU307" s="38"/>
      <c r="DV307" s="38"/>
      <c r="DW307" s="38"/>
      <c r="DX307" s="38"/>
      <c r="DY307" s="38"/>
      <c r="DZ307" s="38"/>
      <c r="EA307" s="38"/>
      <c r="EB307" s="38"/>
      <c r="EC307" s="38"/>
      <c r="ED307" s="38"/>
      <c r="EE307" s="38"/>
      <c r="EF307" s="38"/>
      <c r="EG307" s="38"/>
      <c r="EH307" s="38"/>
      <c r="EI307" s="38"/>
      <c r="EJ307" s="38"/>
      <c r="EK307" s="38"/>
      <c r="EL307" s="38"/>
      <c r="EM307" s="38"/>
      <c r="EN307" s="38"/>
      <c r="EO307" s="38"/>
      <c r="EP307" s="38"/>
      <c r="EQ307" s="38"/>
      <c r="ER307" s="38"/>
      <c r="ES307" s="38"/>
      <c r="ET307" s="38"/>
      <c r="EU307" s="38"/>
      <c r="EV307" s="38"/>
      <c r="EW307" s="38"/>
      <c r="EX307" s="38"/>
      <c r="EY307" s="38"/>
      <c r="EZ307" s="38"/>
      <c r="FA307" s="38"/>
      <c r="FB307" s="38"/>
      <c r="FC307" s="38"/>
      <c r="FD307" s="38"/>
      <c r="FE307" s="38"/>
      <c r="FF307" s="38"/>
      <c r="FG307" s="38"/>
      <c r="FH307" s="38"/>
      <c r="FI307" s="38"/>
    </row>
    <row r="308" spans="1:165" s="44" customFormat="1" ht="82.5" customHeight="1">
      <c r="A308" s="381"/>
      <c r="B308" s="476"/>
      <c r="C308" s="469"/>
      <c r="D308" s="470"/>
      <c r="E308" s="469"/>
      <c r="F308" s="470"/>
      <c r="G308" s="469"/>
      <c r="H308" s="470"/>
      <c r="I308" s="468"/>
      <c r="J308" s="463" t="s">
        <v>259</v>
      </c>
      <c r="K308" s="464" t="s">
        <v>112</v>
      </c>
      <c r="L308" s="465" t="s">
        <v>176</v>
      </c>
      <c r="M308" s="362">
        <v>300</v>
      </c>
      <c r="N308" s="363">
        <v>984</v>
      </c>
      <c r="O308" s="406">
        <f t="shared" ref="O308:O315" si="56">IF(N308/M308&gt;1,100)</f>
        <v>100</v>
      </c>
      <c r="P308" s="433"/>
      <c r="Q308" s="92" t="s">
        <v>786</v>
      </c>
      <c r="BS308" s="38"/>
      <c r="BT308" s="38"/>
      <c r="BU308" s="38"/>
      <c r="BV308" s="38"/>
      <c r="BW308" s="38"/>
      <c r="BX308" s="38"/>
      <c r="BY308" s="38"/>
      <c r="BZ308" s="38"/>
      <c r="CA308" s="38"/>
      <c r="CB308" s="38"/>
      <c r="CC308" s="38"/>
      <c r="CD308" s="38"/>
      <c r="CE308" s="38"/>
      <c r="CF308" s="38"/>
      <c r="CG308" s="38"/>
      <c r="CH308" s="38"/>
      <c r="CI308" s="38"/>
      <c r="CJ308" s="38"/>
      <c r="CK308" s="38"/>
      <c r="CL308" s="38"/>
      <c r="CM308" s="38"/>
      <c r="CN308" s="38"/>
      <c r="CO308" s="38"/>
      <c r="CP308" s="38"/>
      <c r="CQ308" s="38"/>
      <c r="CR308" s="38"/>
      <c r="CS308" s="38"/>
      <c r="CT308" s="38"/>
      <c r="CU308" s="38"/>
      <c r="CV308" s="38"/>
      <c r="CW308" s="38"/>
      <c r="CX308" s="38"/>
      <c r="CY308" s="38"/>
      <c r="CZ308" s="38"/>
      <c r="DA308" s="38"/>
      <c r="DB308" s="38"/>
      <c r="DC308" s="38"/>
      <c r="DD308" s="38"/>
      <c r="DE308" s="38"/>
      <c r="DF308" s="38"/>
      <c r="DG308" s="38"/>
      <c r="DH308" s="38"/>
      <c r="DI308" s="38"/>
      <c r="DJ308" s="38"/>
      <c r="DK308" s="38"/>
      <c r="DL308" s="38"/>
      <c r="DM308" s="38"/>
      <c r="DN308" s="38"/>
      <c r="DO308" s="38"/>
      <c r="DP308" s="38"/>
      <c r="DQ308" s="38"/>
      <c r="DR308" s="38"/>
      <c r="DS308" s="38"/>
      <c r="DT308" s="38"/>
      <c r="DU308" s="38"/>
      <c r="DV308" s="38"/>
      <c r="DW308" s="38"/>
      <c r="DX308" s="38"/>
      <c r="DY308" s="38"/>
      <c r="DZ308" s="38"/>
      <c r="EA308" s="38"/>
      <c r="EB308" s="38"/>
      <c r="EC308" s="38"/>
      <c r="ED308" s="38"/>
      <c r="EE308" s="38"/>
      <c r="EF308" s="38"/>
      <c r="EG308" s="38"/>
      <c r="EH308" s="38"/>
      <c r="EI308" s="38"/>
      <c r="EJ308" s="38"/>
      <c r="EK308" s="38"/>
      <c r="EL308" s="38"/>
      <c r="EM308" s="38"/>
      <c r="EN308" s="38"/>
      <c r="EO308" s="38"/>
      <c r="EP308" s="38"/>
      <c r="EQ308" s="38"/>
      <c r="ER308" s="38"/>
      <c r="ES308" s="38"/>
      <c r="ET308" s="38"/>
      <c r="EU308" s="38"/>
      <c r="EV308" s="38"/>
      <c r="EW308" s="38"/>
      <c r="EX308" s="38"/>
      <c r="EY308" s="38"/>
      <c r="EZ308" s="38"/>
      <c r="FA308" s="38"/>
      <c r="FB308" s="38"/>
      <c r="FC308" s="38"/>
      <c r="FD308" s="38"/>
      <c r="FE308" s="38"/>
      <c r="FF308" s="38"/>
      <c r="FG308" s="38"/>
      <c r="FH308" s="38"/>
      <c r="FI308" s="38"/>
    </row>
    <row r="309" spans="1:165" s="44" customFormat="1" ht="48.75" customHeight="1">
      <c r="A309" s="381"/>
      <c r="B309" s="476"/>
      <c r="C309" s="469"/>
      <c r="D309" s="470"/>
      <c r="E309" s="469"/>
      <c r="F309" s="470"/>
      <c r="G309" s="469"/>
      <c r="H309" s="470"/>
      <c r="I309" s="468"/>
      <c r="J309" s="463" t="s">
        <v>260</v>
      </c>
      <c r="K309" s="464" t="s">
        <v>113</v>
      </c>
      <c r="L309" s="465" t="s">
        <v>176</v>
      </c>
      <c r="M309" s="363">
        <v>8711</v>
      </c>
      <c r="N309" s="363">
        <v>8711</v>
      </c>
      <c r="O309" s="406">
        <f t="shared" si="55"/>
        <v>100</v>
      </c>
      <c r="P309" s="433"/>
      <c r="Q309" s="467"/>
      <c r="BS309" s="38"/>
      <c r="BT309" s="38"/>
      <c r="BU309" s="38"/>
      <c r="BV309" s="38"/>
      <c r="BW309" s="38"/>
      <c r="BX309" s="38"/>
      <c r="BY309" s="38"/>
      <c r="BZ309" s="38"/>
      <c r="CA309" s="38"/>
      <c r="CB309" s="38"/>
      <c r="CC309" s="38"/>
      <c r="CD309" s="38"/>
      <c r="CE309" s="38"/>
      <c r="CF309" s="38"/>
      <c r="CG309" s="38"/>
      <c r="CH309" s="38"/>
      <c r="CI309" s="38"/>
      <c r="CJ309" s="38"/>
      <c r="CK309" s="38"/>
      <c r="CL309" s="38"/>
      <c r="CM309" s="38"/>
      <c r="CN309" s="38"/>
      <c r="CO309" s="38"/>
      <c r="CP309" s="38"/>
      <c r="CQ309" s="38"/>
      <c r="CR309" s="38"/>
      <c r="CS309" s="38"/>
      <c r="CT309" s="38"/>
      <c r="CU309" s="38"/>
      <c r="CV309" s="38"/>
      <c r="CW309" s="38"/>
      <c r="CX309" s="38"/>
      <c r="CY309" s="38"/>
      <c r="CZ309" s="38"/>
      <c r="DA309" s="38"/>
      <c r="DB309" s="38"/>
      <c r="DC309" s="38"/>
      <c r="DD309" s="38"/>
      <c r="DE309" s="38"/>
      <c r="DF309" s="38"/>
      <c r="DG309" s="38"/>
      <c r="DH309" s="38"/>
      <c r="DI309" s="38"/>
      <c r="DJ309" s="38"/>
      <c r="DK309" s="38"/>
      <c r="DL309" s="38"/>
      <c r="DM309" s="38"/>
      <c r="DN309" s="38"/>
      <c r="DO309" s="38"/>
      <c r="DP309" s="38"/>
      <c r="DQ309" s="38"/>
      <c r="DR309" s="38"/>
      <c r="DS309" s="38"/>
      <c r="DT309" s="38"/>
      <c r="DU309" s="38"/>
      <c r="DV309" s="38"/>
      <c r="DW309" s="38"/>
      <c r="DX309" s="38"/>
      <c r="DY309" s="38"/>
      <c r="DZ309" s="38"/>
      <c r="EA309" s="38"/>
      <c r="EB309" s="38"/>
      <c r="EC309" s="38"/>
      <c r="ED309" s="38"/>
      <c r="EE309" s="38"/>
      <c r="EF309" s="38"/>
      <c r="EG309" s="38"/>
      <c r="EH309" s="38"/>
      <c r="EI309" s="38"/>
      <c r="EJ309" s="38"/>
      <c r="EK309" s="38"/>
      <c r="EL309" s="38"/>
      <c r="EM309" s="38"/>
      <c r="EN309" s="38"/>
      <c r="EO309" s="38"/>
      <c r="EP309" s="38"/>
      <c r="EQ309" s="38"/>
      <c r="ER309" s="38"/>
      <c r="ES309" s="38"/>
      <c r="ET309" s="38"/>
      <c r="EU309" s="38"/>
      <c r="EV309" s="38"/>
      <c r="EW309" s="38"/>
      <c r="EX309" s="38"/>
      <c r="EY309" s="38"/>
      <c r="EZ309" s="38"/>
      <c r="FA309" s="38"/>
      <c r="FB309" s="38"/>
      <c r="FC309" s="38"/>
      <c r="FD309" s="38"/>
      <c r="FE309" s="38"/>
      <c r="FF309" s="38"/>
      <c r="FG309" s="38"/>
      <c r="FH309" s="38"/>
      <c r="FI309" s="38"/>
    </row>
    <row r="310" spans="1:165" s="44" customFormat="1" ht="83.25" customHeight="1">
      <c r="A310" s="381"/>
      <c r="B310" s="476"/>
      <c r="C310" s="469"/>
      <c r="D310" s="470"/>
      <c r="E310" s="469"/>
      <c r="F310" s="470"/>
      <c r="G310" s="469"/>
      <c r="H310" s="470"/>
      <c r="I310" s="468"/>
      <c r="J310" s="463" t="s">
        <v>261</v>
      </c>
      <c r="K310" s="464" t="s">
        <v>114</v>
      </c>
      <c r="L310" s="465" t="s">
        <v>176</v>
      </c>
      <c r="M310" s="362">
        <v>897</v>
      </c>
      <c r="N310" s="362">
        <v>897</v>
      </c>
      <c r="O310" s="406">
        <f t="shared" si="55"/>
        <v>100</v>
      </c>
      <c r="P310" s="433"/>
      <c r="Q310" s="467"/>
      <c r="BS310" s="38"/>
      <c r="BT310" s="38"/>
      <c r="BU310" s="38"/>
      <c r="BV310" s="38"/>
      <c r="BW310" s="38"/>
      <c r="BX310" s="38"/>
      <c r="BY310" s="38"/>
      <c r="BZ310" s="38"/>
      <c r="CA310" s="38"/>
      <c r="CB310" s="38"/>
      <c r="CC310" s="38"/>
      <c r="CD310" s="38"/>
      <c r="CE310" s="38"/>
      <c r="CF310" s="38"/>
      <c r="CG310" s="38"/>
      <c r="CH310" s="38"/>
      <c r="CI310" s="38"/>
      <c r="CJ310" s="38"/>
      <c r="CK310" s="38"/>
      <c r="CL310" s="38"/>
      <c r="CM310" s="38"/>
      <c r="CN310" s="38"/>
      <c r="CO310" s="38"/>
      <c r="CP310" s="38"/>
      <c r="CQ310" s="38"/>
      <c r="CR310" s="38"/>
      <c r="CS310" s="38"/>
      <c r="CT310" s="38"/>
      <c r="CU310" s="38"/>
      <c r="CV310" s="38"/>
      <c r="CW310" s="38"/>
      <c r="CX310" s="38"/>
      <c r="CY310" s="38"/>
      <c r="CZ310" s="38"/>
      <c r="DA310" s="38"/>
      <c r="DB310" s="38"/>
      <c r="DC310" s="38"/>
      <c r="DD310" s="38"/>
      <c r="DE310" s="38"/>
      <c r="DF310" s="38"/>
      <c r="DG310" s="38"/>
      <c r="DH310" s="38"/>
      <c r="DI310" s="38"/>
      <c r="DJ310" s="38"/>
      <c r="DK310" s="38"/>
      <c r="DL310" s="38"/>
      <c r="DM310" s="38"/>
      <c r="DN310" s="38"/>
      <c r="DO310" s="38"/>
      <c r="DP310" s="38"/>
      <c r="DQ310" s="38"/>
      <c r="DR310" s="38"/>
      <c r="DS310" s="38"/>
      <c r="DT310" s="38"/>
      <c r="DU310" s="38"/>
      <c r="DV310" s="38"/>
      <c r="DW310" s="38"/>
      <c r="DX310" s="38"/>
      <c r="DY310" s="38"/>
      <c r="DZ310" s="38"/>
      <c r="EA310" s="38"/>
      <c r="EB310" s="38"/>
      <c r="EC310" s="38"/>
      <c r="ED310" s="38"/>
      <c r="EE310" s="38"/>
      <c r="EF310" s="38"/>
      <c r="EG310" s="38"/>
      <c r="EH310" s="38"/>
      <c r="EI310" s="38"/>
      <c r="EJ310" s="38"/>
      <c r="EK310" s="38"/>
      <c r="EL310" s="38"/>
      <c r="EM310" s="38"/>
      <c r="EN310" s="38"/>
      <c r="EO310" s="38"/>
      <c r="EP310" s="38"/>
      <c r="EQ310" s="38"/>
      <c r="ER310" s="38"/>
      <c r="ES310" s="38"/>
      <c r="ET310" s="38"/>
      <c r="EU310" s="38"/>
      <c r="EV310" s="38"/>
      <c r="EW310" s="38"/>
      <c r="EX310" s="38"/>
      <c r="EY310" s="38"/>
      <c r="EZ310" s="38"/>
      <c r="FA310" s="38"/>
      <c r="FB310" s="38"/>
      <c r="FC310" s="38"/>
      <c r="FD310" s="38"/>
      <c r="FE310" s="38"/>
      <c r="FF310" s="38"/>
      <c r="FG310" s="38"/>
      <c r="FH310" s="38"/>
      <c r="FI310" s="38"/>
    </row>
    <row r="311" spans="1:165" s="44" customFormat="1" ht="120.75" customHeight="1">
      <c r="A311" s="381"/>
      <c r="B311" s="476"/>
      <c r="C311" s="632"/>
      <c r="D311" s="470"/>
      <c r="E311" s="469"/>
      <c r="F311" s="470"/>
      <c r="G311" s="469"/>
      <c r="H311" s="470"/>
      <c r="I311" s="468"/>
      <c r="J311" s="463" t="s">
        <v>262</v>
      </c>
      <c r="K311" s="464" t="s">
        <v>115</v>
      </c>
      <c r="L311" s="465" t="s">
        <v>176</v>
      </c>
      <c r="M311" s="362">
        <v>12</v>
      </c>
      <c r="N311" s="362">
        <v>12</v>
      </c>
      <c r="O311" s="406">
        <f t="shared" si="55"/>
        <v>100</v>
      </c>
      <c r="P311" s="433"/>
      <c r="Q311" s="467"/>
      <c r="BS311" s="38"/>
      <c r="BT311" s="38"/>
      <c r="BU311" s="38"/>
      <c r="BV311" s="38"/>
      <c r="BW311" s="38"/>
      <c r="BX311" s="38"/>
      <c r="BY311" s="38"/>
      <c r="BZ311" s="38"/>
      <c r="CA311" s="38"/>
      <c r="CB311" s="38"/>
      <c r="CC311" s="38"/>
      <c r="CD311" s="38"/>
      <c r="CE311" s="38"/>
      <c r="CF311" s="38"/>
      <c r="CG311" s="38"/>
      <c r="CH311" s="38"/>
      <c r="CI311" s="38"/>
      <c r="CJ311" s="38"/>
      <c r="CK311" s="38"/>
      <c r="CL311" s="38"/>
      <c r="CM311" s="38"/>
      <c r="CN311" s="38"/>
      <c r="CO311" s="38"/>
      <c r="CP311" s="38"/>
      <c r="CQ311" s="38"/>
      <c r="CR311" s="38"/>
      <c r="CS311" s="38"/>
      <c r="CT311" s="38"/>
      <c r="CU311" s="38"/>
      <c r="CV311" s="38"/>
      <c r="CW311" s="38"/>
      <c r="CX311" s="38"/>
      <c r="CY311" s="38"/>
      <c r="CZ311" s="38"/>
      <c r="DA311" s="38"/>
      <c r="DB311" s="38"/>
      <c r="DC311" s="38"/>
      <c r="DD311" s="38"/>
      <c r="DE311" s="38"/>
      <c r="DF311" s="38"/>
      <c r="DG311" s="38"/>
      <c r="DH311" s="38"/>
      <c r="DI311" s="38"/>
      <c r="DJ311" s="38"/>
      <c r="DK311" s="38"/>
      <c r="DL311" s="38"/>
      <c r="DM311" s="38"/>
      <c r="DN311" s="38"/>
      <c r="DO311" s="38"/>
      <c r="DP311" s="38"/>
      <c r="DQ311" s="38"/>
      <c r="DR311" s="38"/>
      <c r="DS311" s="38"/>
      <c r="DT311" s="38"/>
      <c r="DU311" s="38"/>
      <c r="DV311" s="38"/>
      <c r="DW311" s="38"/>
      <c r="DX311" s="38"/>
      <c r="DY311" s="38"/>
      <c r="DZ311" s="38"/>
      <c r="EA311" s="38"/>
      <c r="EB311" s="38"/>
      <c r="EC311" s="38"/>
      <c r="ED311" s="38"/>
      <c r="EE311" s="38"/>
      <c r="EF311" s="38"/>
      <c r="EG311" s="38"/>
      <c r="EH311" s="38"/>
      <c r="EI311" s="38"/>
      <c r="EJ311" s="38"/>
      <c r="EK311" s="38"/>
      <c r="EL311" s="38"/>
      <c r="EM311" s="38"/>
      <c r="EN311" s="38"/>
      <c r="EO311" s="38"/>
      <c r="EP311" s="38"/>
      <c r="EQ311" s="38"/>
      <c r="ER311" s="38"/>
      <c r="ES311" s="38"/>
      <c r="ET311" s="38"/>
      <c r="EU311" s="38"/>
      <c r="EV311" s="38"/>
      <c r="EW311" s="38"/>
      <c r="EX311" s="38"/>
      <c r="EY311" s="38"/>
      <c r="EZ311" s="38"/>
      <c r="FA311" s="38"/>
      <c r="FB311" s="38"/>
      <c r="FC311" s="38"/>
      <c r="FD311" s="38"/>
      <c r="FE311" s="38"/>
      <c r="FF311" s="38"/>
      <c r="FG311" s="38"/>
      <c r="FH311" s="38"/>
      <c r="FI311" s="38"/>
    </row>
    <row r="312" spans="1:165" s="44" customFormat="1" ht="46.8">
      <c r="A312" s="381"/>
      <c r="B312" s="476"/>
      <c r="C312" s="632"/>
      <c r="D312" s="470"/>
      <c r="E312" s="469"/>
      <c r="F312" s="470"/>
      <c r="G312" s="469"/>
      <c r="H312" s="470"/>
      <c r="I312" s="468"/>
      <c r="J312" s="463" t="s">
        <v>263</v>
      </c>
      <c r="K312" s="464" t="s">
        <v>116</v>
      </c>
      <c r="L312" s="465" t="s">
        <v>176</v>
      </c>
      <c r="M312" s="362">
        <v>600</v>
      </c>
      <c r="N312" s="362">
        <v>1254</v>
      </c>
      <c r="O312" s="406">
        <f t="shared" si="56"/>
        <v>100</v>
      </c>
      <c r="P312" s="433"/>
      <c r="Q312" s="412" t="s">
        <v>775</v>
      </c>
      <c r="BS312" s="38"/>
      <c r="BT312" s="38"/>
      <c r="BU312" s="38"/>
      <c r="BV312" s="38"/>
      <c r="BW312" s="38"/>
      <c r="BX312" s="38"/>
      <c r="BY312" s="38"/>
      <c r="BZ312" s="38"/>
      <c r="CA312" s="38"/>
      <c r="CB312" s="38"/>
      <c r="CC312" s="38"/>
      <c r="CD312" s="38"/>
      <c r="CE312" s="38"/>
      <c r="CF312" s="38"/>
      <c r="CG312" s="38"/>
      <c r="CH312" s="38"/>
      <c r="CI312" s="38"/>
      <c r="CJ312" s="38"/>
      <c r="CK312" s="38"/>
      <c r="CL312" s="38"/>
      <c r="CM312" s="38"/>
      <c r="CN312" s="38"/>
      <c r="CO312" s="38"/>
      <c r="CP312" s="38"/>
      <c r="CQ312" s="38"/>
      <c r="CR312" s="38"/>
      <c r="CS312" s="38"/>
      <c r="CT312" s="38"/>
      <c r="CU312" s="38"/>
      <c r="CV312" s="38"/>
      <c r="CW312" s="38"/>
      <c r="CX312" s="38"/>
      <c r="CY312" s="38"/>
      <c r="CZ312" s="38"/>
      <c r="DA312" s="38"/>
      <c r="DB312" s="38"/>
      <c r="DC312" s="38"/>
      <c r="DD312" s="38"/>
      <c r="DE312" s="38"/>
      <c r="DF312" s="38"/>
      <c r="DG312" s="38"/>
      <c r="DH312" s="38"/>
      <c r="DI312" s="38"/>
      <c r="DJ312" s="38"/>
      <c r="DK312" s="38"/>
      <c r="DL312" s="38"/>
      <c r="DM312" s="38"/>
      <c r="DN312" s="38"/>
      <c r="DO312" s="38"/>
      <c r="DP312" s="38"/>
      <c r="DQ312" s="38"/>
      <c r="DR312" s="38"/>
      <c r="DS312" s="38"/>
      <c r="DT312" s="38"/>
      <c r="DU312" s="38"/>
      <c r="DV312" s="38"/>
      <c r="DW312" s="38"/>
      <c r="DX312" s="38"/>
      <c r="DY312" s="38"/>
      <c r="DZ312" s="38"/>
      <c r="EA312" s="38"/>
      <c r="EB312" s="38"/>
      <c r="EC312" s="38"/>
      <c r="ED312" s="38"/>
      <c r="EE312" s="38"/>
      <c r="EF312" s="38"/>
      <c r="EG312" s="38"/>
      <c r="EH312" s="38"/>
      <c r="EI312" s="38"/>
      <c r="EJ312" s="38"/>
      <c r="EK312" s="38"/>
      <c r="EL312" s="38"/>
      <c r="EM312" s="38"/>
      <c r="EN312" s="38"/>
      <c r="EO312" s="38"/>
      <c r="EP312" s="38"/>
      <c r="EQ312" s="38"/>
      <c r="ER312" s="38"/>
      <c r="ES312" s="38"/>
      <c r="ET312" s="38"/>
      <c r="EU312" s="38"/>
      <c r="EV312" s="38"/>
      <c r="EW312" s="38"/>
      <c r="EX312" s="38"/>
      <c r="EY312" s="38"/>
      <c r="EZ312" s="38"/>
      <c r="FA312" s="38"/>
      <c r="FB312" s="38"/>
      <c r="FC312" s="38"/>
      <c r="FD312" s="38"/>
      <c r="FE312" s="38"/>
      <c r="FF312" s="38"/>
      <c r="FG312" s="38"/>
      <c r="FH312" s="38"/>
      <c r="FI312" s="38"/>
    </row>
    <row r="313" spans="1:165" s="44" customFormat="1" ht="124.8">
      <c r="A313" s="631"/>
      <c r="B313" s="632"/>
      <c r="C313" s="632"/>
      <c r="D313" s="470"/>
      <c r="E313" s="469"/>
      <c r="F313" s="470"/>
      <c r="G313" s="469"/>
      <c r="H313" s="470"/>
      <c r="I313" s="468"/>
      <c r="J313" s="463" t="s">
        <v>264</v>
      </c>
      <c r="K313" s="464" t="s">
        <v>282</v>
      </c>
      <c r="L313" s="465" t="s">
        <v>176</v>
      </c>
      <c r="M313" s="363">
        <v>2700</v>
      </c>
      <c r="N313" s="363">
        <v>8360</v>
      </c>
      <c r="O313" s="406">
        <f t="shared" si="56"/>
        <v>100</v>
      </c>
      <c r="P313" s="433"/>
      <c r="Q313" s="412"/>
      <c r="BS313" s="38"/>
      <c r="BT313" s="38"/>
      <c r="BU313" s="38"/>
      <c r="BV313" s="38"/>
      <c r="BW313" s="38"/>
      <c r="BX313" s="38"/>
      <c r="BY313" s="38"/>
      <c r="BZ313" s="38"/>
      <c r="CA313" s="38"/>
      <c r="CB313" s="38"/>
      <c r="CC313" s="38"/>
      <c r="CD313" s="38"/>
      <c r="CE313" s="38"/>
      <c r="CF313" s="38"/>
      <c r="CG313" s="38"/>
      <c r="CH313" s="38"/>
      <c r="CI313" s="38"/>
      <c r="CJ313" s="38"/>
      <c r="CK313" s="38"/>
      <c r="CL313" s="38"/>
      <c r="CM313" s="38"/>
      <c r="CN313" s="38"/>
      <c r="CO313" s="38"/>
      <c r="CP313" s="38"/>
      <c r="CQ313" s="38"/>
      <c r="CR313" s="38"/>
      <c r="CS313" s="38"/>
      <c r="CT313" s="38"/>
      <c r="CU313" s="38"/>
      <c r="CV313" s="38"/>
      <c r="CW313" s="38"/>
      <c r="CX313" s="38"/>
      <c r="CY313" s="38"/>
      <c r="CZ313" s="38"/>
      <c r="DA313" s="38"/>
      <c r="DB313" s="38"/>
      <c r="DC313" s="38"/>
      <c r="DD313" s="38"/>
      <c r="DE313" s="38"/>
      <c r="DF313" s="38"/>
      <c r="DG313" s="38"/>
      <c r="DH313" s="38"/>
      <c r="DI313" s="38"/>
      <c r="DJ313" s="38"/>
      <c r="DK313" s="38"/>
      <c r="DL313" s="38"/>
      <c r="DM313" s="38"/>
      <c r="DN313" s="38"/>
      <c r="DO313" s="38"/>
      <c r="DP313" s="38"/>
      <c r="DQ313" s="38"/>
      <c r="DR313" s="38"/>
      <c r="DS313" s="38"/>
      <c r="DT313" s="38"/>
      <c r="DU313" s="38"/>
      <c r="DV313" s="38"/>
      <c r="DW313" s="38"/>
      <c r="DX313" s="38"/>
      <c r="DY313" s="38"/>
      <c r="DZ313" s="38"/>
      <c r="EA313" s="38"/>
      <c r="EB313" s="38"/>
      <c r="EC313" s="38"/>
      <c r="ED313" s="38"/>
      <c r="EE313" s="38"/>
      <c r="EF313" s="38"/>
      <c r="EG313" s="38"/>
      <c r="EH313" s="38"/>
      <c r="EI313" s="38"/>
      <c r="EJ313" s="38"/>
      <c r="EK313" s="38"/>
      <c r="EL313" s="38"/>
      <c r="EM313" s="38"/>
      <c r="EN313" s="38"/>
      <c r="EO313" s="38"/>
      <c r="EP313" s="38"/>
      <c r="EQ313" s="38"/>
      <c r="ER313" s="38"/>
      <c r="ES313" s="38"/>
      <c r="ET313" s="38"/>
      <c r="EU313" s="38"/>
      <c r="EV313" s="38"/>
      <c r="EW313" s="38"/>
      <c r="EX313" s="38"/>
      <c r="EY313" s="38"/>
      <c r="EZ313" s="38"/>
      <c r="FA313" s="38"/>
      <c r="FB313" s="38"/>
      <c r="FC313" s="38"/>
      <c r="FD313" s="38"/>
      <c r="FE313" s="38"/>
      <c r="FF313" s="38"/>
      <c r="FG313" s="38"/>
      <c r="FH313" s="38"/>
      <c r="FI313" s="38"/>
    </row>
    <row r="314" spans="1:165" s="44" customFormat="1" ht="78.75" customHeight="1">
      <c r="A314" s="613"/>
      <c r="B314" s="632"/>
      <c r="C314" s="632"/>
      <c r="D314" s="470"/>
      <c r="E314" s="469"/>
      <c r="F314" s="470"/>
      <c r="G314" s="469"/>
      <c r="H314" s="470"/>
      <c r="I314" s="468"/>
      <c r="J314" s="463" t="s">
        <v>265</v>
      </c>
      <c r="K314" s="464" t="s">
        <v>117</v>
      </c>
      <c r="L314" s="465" t="s">
        <v>176</v>
      </c>
      <c r="M314" s="363">
        <v>3000</v>
      </c>
      <c r="N314" s="363">
        <v>3153</v>
      </c>
      <c r="O314" s="406">
        <f t="shared" si="56"/>
        <v>100</v>
      </c>
      <c r="P314" s="433"/>
      <c r="Q314" s="467"/>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S314" s="38"/>
      <c r="BT314" s="38"/>
      <c r="BU314" s="38"/>
      <c r="BV314" s="38"/>
      <c r="BW314" s="38"/>
      <c r="BX314" s="38"/>
      <c r="BY314" s="38"/>
      <c r="BZ314" s="38"/>
      <c r="CA314" s="38"/>
      <c r="CB314" s="38"/>
      <c r="CC314" s="38"/>
      <c r="CD314" s="38"/>
      <c r="CE314" s="38"/>
      <c r="CF314" s="38"/>
      <c r="CG314" s="38"/>
      <c r="CH314" s="38"/>
      <c r="CI314" s="38"/>
      <c r="CJ314" s="38"/>
      <c r="CK314" s="38"/>
      <c r="CL314" s="38"/>
      <c r="CM314" s="38"/>
      <c r="CN314" s="38"/>
      <c r="CO314" s="38"/>
      <c r="CP314" s="38"/>
      <c r="CQ314" s="38"/>
      <c r="CR314" s="38"/>
      <c r="CS314" s="38"/>
      <c r="CT314" s="38"/>
      <c r="CU314" s="38"/>
      <c r="CV314" s="38"/>
      <c r="CW314" s="38"/>
      <c r="CX314" s="38"/>
      <c r="CY314" s="38"/>
      <c r="CZ314" s="38"/>
      <c r="DA314" s="38"/>
      <c r="DB314" s="38"/>
      <c r="DC314" s="38"/>
      <c r="DD314" s="38"/>
      <c r="DE314" s="38"/>
      <c r="DF314" s="38"/>
      <c r="DG314" s="38"/>
      <c r="DH314" s="38"/>
      <c r="DI314" s="38"/>
      <c r="DJ314" s="38"/>
      <c r="DK314" s="38"/>
      <c r="DL314" s="38"/>
      <c r="DM314" s="38"/>
      <c r="DN314" s="38"/>
      <c r="DO314" s="38"/>
      <c r="DP314" s="38"/>
      <c r="DQ314" s="38"/>
      <c r="DR314" s="38"/>
      <c r="DS314" s="38"/>
      <c r="DT314" s="38"/>
      <c r="DU314" s="38"/>
      <c r="DV314" s="38"/>
      <c r="DW314" s="38"/>
      <c r="DX314" s="38"/>
      <c r="DY314" s="38"/>
      <c r="DZ314" s="38"/>
      <c r="EA314" s="38"/>
      <c r="EB314" s="38"/>
      <c r="EC314" s="38"/>
      <c r="ED314" s="38"/>
      <c r="EE314" s="38"/>
      <c r="EF314" s="38"/>
      <c r="EG314" s="38"/>
      <c r="EH314" s="38"/>
      <c r="EI314" s="38"/>
      <c r="EJ314" s="38"/>
      <c r="EK314" s="38"/>
      <c r="EL314" s="38"/>
      <c r="EM314" s="38"/>
      <c r="EN314" s="38"/>
      <c r="EO314" s="38"/>
      <c r="EP314" s="38"/>
      <c r="EQ314" s="38"/>
      <c r="ER314" s="38"/>
      <c r="ES314" s="38"/>
      <c r="ET314" s="38"/>
      <c r="EU314" s="38"/>
      <c r="EV314" s="38"/>
      <c r="EW314" s="38"/>
      <c r="EX314" s="38"/>
      <c r="EY314" s="38"/>
      <c r="EZ314" s="38"/>
      <c r="FA314" s="38"/>
      <c r="FB314" s="38"/>
      <c r="FC314" s="38"/>
      <c r="FD314" s="38"/>
      <c r="FE314" s="38"/>
      <c r="FF314" s="38"/>
      <c r="FG314" s="38"/>
      <c r="FH314" s="38"/>
      <c r="FI314" s="38"/>
    </row>
    <row r="315" spans="1:165" s="44" customFormat="1" ht="47.25" customHeight="1">
      <c r="A315" s="614"/>
      <c r="B315" s="633"/>
      <c r="C315" s="633"/>
      <c r="D315" s="470"/>
      <c r="E315" s="469"/>
      <c r="F315" s="470"/>
      <c r="G315" s="469"/>
      <c r="H315" s="470"/>
      <c r="I315" s="468"/>
      <c r="J315" s="463" t="s">
        <v>787</v>
      </c>
      <c r="K315" s="495" t="s">
        <v>118</v>
      </c>
      <c r="L315" s="496" t="s">
        <v>105</v>
      </c>
      <c r="M315" s="397">
        <v>343900</v>
      </c>
      <c r="N315" s="397">
        <v>346200</v>
      </c>
      <c r="O315" s="379">
        <f t="shared" si="56"/>
        <v>100</v>
      </c>
      <c r="P315" s="433"/>
      <c r="Q315" s="476"/>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S315" s="38"/>
      <c r="BT315" s="38"/>
      <c r="BU315" s="38"/>
      <c r="BV315" s="38"/>
      <c r="BW315" s="38"/>
      <c r="BX315" s="38"/>
      <c r="BY315" s="38"/>
      <c r="BZ315" s="38"/>
      <c r="CA315" s="38"/>
      <c r="CB315" s="38"/>
      <c r="CC315" s="38"/>
      <c r="CD315" s="38"/>
      <c r="CE315" s="38"/>
      <c r="CF315" s="38"/>
      <c r="CG315" s="38"/>
      <c r="CH315" s="38"/>
      <c r="CI315" s="38"/>
      <c r="CJ315" s="38"/>
      <c r="CK315" s="38"/>
      <c r="CL315" s="38"/>
      <c r="CM315" s="38"/>
      <c r="CN315" s="38"/>
      <c r="CO315" s="38"/>
      <c r="CP315" s="38"/>
      <c r="CQ315" s="38"/>
      <c r="CR315" s="38"/>
      <c r="CS315" s="38"/>
      <c r="CT315" s="38"/>
      <c r="CU315" s="38"/>
      <c r="CV315" s="38"/>
      <c r="CW315" s="38"/>
      <c r="CX315" s="38"/>
      <c r="CY315" s="38"/>
      <c r="CZ315" s="38"/>
      <c r="DA315" s="38"/>
      <c r="DB315" s="38"/>
      <c r="DC315" s="38"/>
      <c r="DD315" s="38"/>
      <c r="DE315" s="38"/>
      <c r="DF315" s="38"/>
      <c r="DG315" s="38"/>
      <c r="DH315" s="38"/>
      <c r="DI315" s="38"/>
      <c r="DJ315" s="38"/>
      <c r="DK315" s="38"/>
      <c r="DL315" s="38"/>
      <c r="DM315" s="38"/>
      <c r="DN315" s="38"/>
      <c r="DO315" s="38"/>
      <c r="DP315" s="38"/>
      <c r="DQ315" s="38"/>
      <c r="DR315" s="38"/>
      <c r="DS315" s="38"/>
      <c r="DT315" s="38"/>
      <c r="DU315" s="38"/>
      <c r="DV315" s="38"/>
      <c r="DW315" s="38"/>
      <c r="DX315" s="38"/>
      <c r="DY315" s="38"/>
      <c r="DZ315" s="38"/>
      <c r="EA315" s="38"/>
      <c r="EB315" s="38"/>
      <c r="EC315" s="38"/>
      <c r="ED315" s="38"/>
      <c r="EE315" s="38"/>
      <c r="EF315" s="38"/>
      <c r="EG315" s="38"/>
      <c r="EH315" s="38"/>
      <c r="EI315" s="38"/>
      <c r="EJ315" s="38"/>
      <c r="EK315" s="38"/>
      <c r="EL315" s="38"/>
      <c r="EM315" s="38"/>
      <c r="EN315" s="38"/>
      <c r="EO315" s="38"/>
      <c r="EP315" s="38"/>
      <c r="EQ315" s="38"/>
      <c r="ER315" s="38"/>
      <c r="ES315" s="38"/>
      <c r="ET315" s="38"/>
      <c r="EU315" s="38"/>
      <c r="EV315" s="38"/>
      <c r="EW315" s="38"/>
      <c r="EX315" s="38"/>
      <c r="EY315" s="38"/>
      <c r="EZ315" s="38"/>
      <c r="FA315" s="38"/>
      <c r="FB315" s="38"/>
      <c r="FC315" s="38"/>
      <c r="FD315" s="38"/>
      <c r="FE315" s="38"/>
      <c r="FF315" s="38"/>
      <c r="FG315" s="38"/>
      <c r="FH315" s="38"/>
      <c r="FI315" s="38"/>
    </row>
    <row r="316" spans="1:165" s="351" customFormat="1" ht="72" customHeight="1">
      <c r="A316" s="497" t="s">
        <v>432</v>
      </c>
      <c r="B316" s="289" t="s">
        <v>106</v>
      </c>
      <c r="C316" s="375" t="s">
        <v>253</v>
      </c>
      <c r="D316" s="403" t="s">
        <v>297</v>
      </c>
      <c r="E316" s="498">
        <v>131676.4</v>
      </c>
      <c r="F316" s="471">
        <v>131655.70000000001</v>
      </c>
      <c r="G316" s="432" t="s">
        <v>5</v>
      </c>
      <c r="H316" s="471">
        <f>F316/E316*100</f>
        <v>99.984279643125134</v>
      </c>
      <c r="I316" s="462"/>
      <c r="J316" s="463" t="s">
        <v>254</v>
      </c>
      <c r="K316" s="464" t="s">
        <v>108</v>
      </c>
      <c r="L316" s="465" t="s">
        <v>109</v>
      </c>
      <c r="M316" s="484">
        <v>8311</v>
      </c>
      <c r="N316" s="484">
        <v>7402.76</v>
      </c>
      <c r="O316" s="406">
        <f t="shared" ref="O316:O323" si="57">N316/M316*100</f>
        <v>89.071832511129827</v>
      </c>
      <c r="P316" s="379">
        <f>SUM(O316:O327)/12</f>
        <v>98.522976333856278</v>
      </c>
      <c r="Q316" s="464" t="s">
        <v>788</v>
      </c>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352"/>
      <c r="BS316" s="350"/>
      <c r="BT316" s="350"/>
      <c r="BU316" s="350"/>
      <c r="BV316" s="350"/>
      <c r="BW316" s="350"/>
      <c r="BX316" s="350"/>
      <c r="BY316" s="350"/>
      <c r="BZ316" s="350"/>
      <c r="CA316" s="350"/>
      <c r="CB316" s="350"/>
      <c r="CC316" s="350"/>
      <c r="CD316" s="350"/>
      <c r="CE316" s="350"/>
      <c r="CF316" s="350"/>
      <c r="CG316" s="350"/>
      <c r="CH316" s="350"/>
      <c r="CI316" s="350"/>
      <c r="CJ316" s="350"/>
      <c r="CK316" s="350"/>
      <c r="CL316" s="350"/>
      <c r="CM316" s="350"/>
      <c r="CN316" s="350"/>
      <c r="CO316" s="350"/>
      <c r="CP316" s="350"/>
      <c r="CQ316" s="350"/>
      <c r="CR316" s="350"/>
      <c r="CS316" s="350"/>
      <c r="CT316" s="350"/>
      <c r="CU316" s="350"/>
      <c r="CV316" s="350"/>
      <c r="CW316" s="350"/>
      <c r="CX316" s="350"/>
      <c r="CY316" s="350"/>
      <c r="CZ316" s="350"/>
      <c r="DA316" s="350"/>
      <c r="DB316" s="350"/>
      <c r="DC316" s="350"/>
      <c r="DD316" s="350"/>
      <c r="DE316" s="350"/>
      <c r="DF316" s="350"/>
      <c r="DG316" s="350"/>
      <c r="DH316" s="350"/>
      <c r="DI316" s="350"/>
      <c r="DJ316" s="350"/>
      <c r="DK316" s="350"/>
      <c r="DL316" s="350"/>
      <c r="DM316" s="350"/>
      <c r="DN316" s="350"/>
      <c r="DO316" s="350"/>
      <c r="DP316" s="350"/>
      <c r="DQ316" s="350"/>
      <c r="DR316" s="350"/>
      <c r="DS316" s="350"/>
      <c r="DT316" s="350"/>
      <c r="DU316" s="350"/>
      <c r="DV316" s="350"/>
      <c r="DW316" s="350"/>
      <c r="DX316" s="350"/>
      <c r="DY316" s="350"/>
      <c r="DZ316" s="350"/>
      <c r="EA316" s="350"/>
      <c r="EB316" s="350"/>
      <c r="EC316" s="350"/>
      <c r="ED316" s="350"/>
      <c r="EE316" s="350"/>
      <c r="EF316" s="350"/>
      <c r="EG316" s="350"/>
      <c r="EH316" s="350"/>
      <c r="EI316" s="350"/>
      <c r="EJ316" s="350"/>
      <c r="EK316" s="350"/>
      <c r="EL316" s="350"/>
      <c r="EM316" s="350"/>
      <c r="EN316" s="350"/>
      <c r="EO316" s="350"/>
      <c r="EP316" s="350"/>
      <c r="EQ316" s="350"/>
      <c r="ER316" s="350"/>
      <c r="ES316" s="350"/>
      <c r="ET316" s="350"/>
      <c r="EU316" s="350"/>
      <c r="EV316" s="350"/>
      <c r="EW316" s="350"/>
      <c r="EX316" s="350"/>
      <c r="EY316" s="350"/>
      <c r="EZ316" s="350"/>
      <c r="FA316" s="350"/>
      <c r="FB316" s="350"/>
      <c r="FC316" s="350"/>
      <c r="FD316" s="350"/>
      <c r="FE316" s="350"/>
      <c r="FF316" s="350"/>
      <c r="FG316" s="350"/>
      <c r="FH316" s="350"/>
      <c r="FI316" s="350"/>
    </row>
    <row r="317" spans="1:165" s="44" customFormat="1" ht="142.5" customHeight="1">
      <c r="A317" s="499"/>
      <c r="B317" s="476"/>
      <c r="C317" s="469"/>
      <c r="D317" s="470"/>
      <c r="E317" s="469"/>
      <c r="F317" s="470"/>
      <c r="G317" s="469"/>
      <c r="H317" s="470"/>
      <c r="I317" s="468"/>
      <c r="J317" s="464" t="s">
        <v>281</v>
      </c>
      <c r="K317" s="464" t="s">
        <v>124</v>
      </c>
      <c r="L317" s="465" t="s">
        <v>176</v>
      </c>
      <c r="M317" s="486">
        <v>103</v>
      </c>
      <c r="N317" s="486">
        <v>96</v>
      </c>
      <c r="O317" s="364">
        <f>N317/M317*100</f>
        <v>93.203883495145632</v>
      </c>
      <c r="P317" s="433"/>
      <c r="Q317" s="464" t="s">
        <v>789</v>
      </c>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S317" s="38"/>
      <c r="BT317" s="38"/>
      <c r="BU317" s="38"/>
      <c r="BV317" s="38"/>
      <c r="BW317" s="38"/>
      <c r="BX317" s="38"/>
      <c r="BY317" s="38"/>
      <c r="BZ317" s="38"/>
      <c r="CA317" s="38"/>
      <c r="CB317" s="38"/>
      <c r="CC317" s="38"/>
      <c r="CD317" s="38"/>
      <c r="CE317" s="38"/>
      <c r="CF317" s="38"/>
      <c r="CG317" s="38"/>
      <c r="CH317" s="38"/>
      <c r="CI317" s="38"/>
      <c r="CJ317" s="38"/>
      <c r="CK317" s="38"/>
      <c r="CL317" s="38"/>
      <c r="CM317" s="38"/>
      <c r="CN317" s="38"/>
      <c r="CO317" s="38"/>
      <c r="CP317" s="38"/>
      <c r="CQ317" s="38"/>
      <c r="CR317" s="38"/>
      <c r="CS317" s="38"/>
      <c r="CT317" s="38"/>
      <c r="CU317" s="38"/>
      <c r="CV317" s="38"/>
      <c r="CW317" s="38"/>
      <c r="CX317" s="38"/>
      <c r="CY317" s="38"/>
      <c r="CZ317" s="38"/>
      <c r="DA317" s="38"/>
      <c r="DB317" s="38"/>
      <c r="DC317" s="38"/>
      <c r="DD317" s="38"/>
      <c r="DE317" s="38"/>
      <c r="DF317" s="38"/>
      <c r="DG317" s="38"/>
      <c r="DH317" s="38"/>
      <c r="DI317" s="38"/>
      <c r="DJ317" s="38"/>
      <c r="DK317" s="38"/>
      <c r="DL317" s="38"/>
      <c r="DM317" s="38"/>
      <c r="DN317" s="38"/>
      <c r="DO317" s="38"/>
      <c r="DP317" s="38"/>
      <c r="DQ317" s="38"/>
      <c r="DR317" s="38"/>
      <c r="DS317" s="38"/>
      <c r="DT317" s="38"/>
      <c r="DU317" s="38"/>
      <c r="DV317" s="38"/>
      <c r="DW317" s="38"/>
      <c r="DX317" s="38"/>
      <c r="DY317" s="38"/>
      <c r="DZ317" s="38"/>
      <c r="EA317" s="38"/>
      <c r="EB317" s="38"/>
      <c r="EC317" s="38"/>
      <c r="ED317" s="38"/>
      <c r="EE317" s="38"/>
      <c r="EF317" s="38"/>
      <c r="EG317" s="38"/>
      <c r="EH317" s="38"/>
      <c r="EI317" s="38"/>
      <c r="EJ317" s="38"/>
      <c r="EK317" s="38"/>
      <c r="EL317" s="38"/>
      <c r="EM317" s="38"/>
      <c r="EN317" s="38"/>
      <c r="EO317" s="38"/>
      <c r="EP317" s="38"/>
      <c r="EQ317" s="38"/>
      <c r="ER317" s="38"/>
      <c r="ES317" s="38"/>
      <c r="ET317" s="38"/>
      <c r="EU317" s="38"/>
      <c r="EV317" s="38"/>
      <c r="EW317" s="38"/>
      <c r="EX317" s="38"/>
      <c r="EY317" s="38"/>
      <c r="EZ317" s="38"/>
      <c r="FA317" s="38"/>
      <c r="FB317" s="38"/>
      <c r="FC317" s="38"/>
      <c r="FD317" s="38"/>
      <c r="FE317" s="38"/>
      <c r="FF317" s="38"/>
      <c r="FG317" s="38"/>
      <c r="FH317" s="38"/>
      <c r="FI317" s="38"/>
    </row>
    <row r="318" spans="1:165" s="44" customFormat="1" ht="194.25" customHeight="1">
      <c r="A318" s="499"/>
      <c r="B318" s="476"/>
      <c r="C318" s="469"/>
      <c r="D318" s="470"/>
      <c r="E318" s="469"/>
      <c r="F318" s="470"/>
      <c r="G318" s="469"/>
      <c r="H318" s="470"/>
      <c r="I318" s="468"/>
      <c r="J318" s="463" t="s">
        <v>269</v>
      </c>
      <c r="K318" s="464" t="s">
        <v>110</v>
      </c>
      <c r="L318" s="465" t="s">
        <v>176</v>
      </c>
      <c r="M318" s="486">
        <v>1</v>
      </c>
      <c r="N318" s="486">
        <v>1</v>
      </c>
      <c r="O318" s="406">
        <f t="shared" ref="O318" si="58">N318/M318*100</f>
        <v>100</v>
      </c>
      <c r="P318" s="433"/>
      <c r="Q318" s="464"/>
      <c r="BS318" s="38"/>
      <c r="BT318" s="38"/>
      <c r="BU318" s="38"/>
      <c r="BV318" s="38"/>
      <c r="BW318" s="38"/>
      <c r="BX318" s="38"/>
      <c r="BY318" s="38"/>
      <c r="BZ318" s="38"/>
      <c r="CA318" s="38"/>
      <c r="CB318" s="38"/>
      <c r="CC318" s="38"/>
      <c r="CD318" s="38"/>
      <c r="CE318" s="38"/>
      <c r="CF318" s="38"/>
      <c r="CG318" s="38"/>
      <c r="CH318" s="38"/>
      <c r="CI318" s="38"/>
      <c r="CJ318" s="38"/>
      <c r="CK318" s="38"/>
      <c r="CL318" s="38"/>
      <c r="CM318" s="38"/>
      <c r="CN318" s="38"/>
      <c r="CO318" s="38"/>
      <c r="CP318" s="38"/>
      <c r="CQ318" s="38"/>
      <c r="CR318" s="38"/>
      <c r="CS318" s="38"/>
      <c r="CT318" s="38"/>
      <c r="CU318" s="38"/>
      <c r="CV318" s="38"/>
      <c r="CW318" s="38"/>
      <c r="CX318" s="38"/>
      <c r="CY318" s="38"/>
      <c r="CZ318" s="38"/>
      <c r="DA318" s="38"/>
      <c r="DB318" s="38"/>
      <c r="DC318" s="38"/>
      <c r="DD318" s="38"/>
      <c r="DE318" s="38"/>
      <c r="DF318" s="38"/>
      <c r="DG318" s="38"/>
      <c r="DH318" s="38"/>
      <c r="DI318" s="38"/>
      <c r="DJ318" s="38"/>
      <c r="DK318" s="38"/>
      <c r="DL318" s="38"/>
      <c r="DM318" s="38"/>
      <c r="DN318" s="38"/>
      <c r="DO318" s="38"/>
      <c r="DP318" s="38"/>
      <c r="DQ318" s="38"/>
      <c r="DR318" s="38"/>
      <c r="DS318" s="38"/>
      <c r="DT318" s="38"/>
      <c r="DU318" s="38"/>
      <c r="DV318" s="38"/>
      <c r="DW318" s="38"/>
      <c r="DX318" s="38"/>
      <c r="DY318" s="38"/>
      <c r="DZ318" s="38"/>
      <c r="EA318" s="38"/>
      <c r="EB318" s="38"/>
      <c r="EC318" s="38"/>
      <c r="ED318" s="38"/>
      <c r="EE318" s="38"/>
      <c r="EF318" s="38"/>
      <c r="EG318" s="38"/>
      <c r="EH318" s="38"/>
      <c r="EI318" s="38"/>
      <c r="EJ318" s="38"/>
      <c r="EK318" s="38"/>
      <c r="EL318" s="38"/>
      <c r="EM318" s="38"/>
      <c r="EN318" s="38"/>
      <c r="EO318" s="38"/>
      <c r="EP318" s="38"/>
      <c r="EQ318" s="38"/>
      <c r="ER318" s="38"/>
      <c r="ES318" s="38"/>
      <c r="ET318" s="38"/>
      <c r="EU318" s="38"/>
      <c r="EV318" s="38"/>
      <c r="EW318" s="38"/>
      <c r="EX318" s="38"/>
      <c r="EY318" s="38"/>
      <c r="EZ318" s="38"/>
      <c r="FA318" s="38"/>
      <c r="FB318" s="38"/>
      <c r="FC318" s="38"/>
      <c r="FD318" s="38"/>
      <c r="FE318" s="38"/>
      <c r="FF318" s="38"/>
      <c r="FG318" s="38"/>
      <c r="FH318" s="38"/>
      <c r="FI318" s="38"/>
    </row>
    <row r="319" spans="1:165" s="44" customFormat="1" ht="103.5" customHeight="1">
      <c r="A319" s="499"/>
      <c r="B319" s="476"/>
      <c r="C319" s="469"/>
      <c r="D319" s="470"/>
      <c r="E319" s="469"/>
      <c r="F319" s="470"/>
      <c r="G319" s="469"/>
      <c r="H319" s="470"/>
      <c r="I319" s="468"/>
      <c r="J319" s="463" t="s">
        <v>270</v>
      </c>
      <c r="K319" s="464" t="s">
        <v>111</v>
      </c>
      <c r="L319" s="465" t="s">
        <v>176</v>
      </c>
      <c r="M319" s="486">
        <v>5</v>
      </c>
      <c r="N319" s="486">
        <v>5</v>
      </c>
      <c r="O319" s="406">
        <f t="shared" si="57"/>
        <v>100</v>
      </c>
      <c r="P319" s="433"/>
      <c r="Q319" s="476"/>
      <c r="BS319" s="38"/>
      <c r="BT319" s="38"/>
      <c r="BU319" s="38"/>
      <c r="BV319" s="38"/>
      <c r="BW319" s="38"/>
      <c r="BX319" s="38"/>
      <c r="BY319" s="38"/>
      <c r="BZ319" s="38"/>
      <c r="CA319" s="38"/>
      <c r="CB319" s="38"/>
      <c r="CC319" s="38"/>
      <c r="CD319" s="38"/>
      <c r="CE319" s="38"/>
      <c r="CF319" s="38"/>
      <c r="CG319" s="38"/>
      <c r="CH319" s="38"/>
      <c r="CI319" s="38"/>
      <c r="CJ319" s="38"/>
      <c r="CK319" s="38"/>
      <c r="CL319" s="38"/>
      <c r="CM319" s="38"/>
      <c r="CN319" s="38"/>
      <c r="CO319" s="38"/>
      <c r="CP319" s="38"/>
      <c r="CQ319" s="38"/>
      <c r="CR319" s="38"/>
      <c r="CS319" s="38"/>
      <c r="CT319" s="38"/>
      <c r="CU319" s="38"/>
      <c r="CV319" s="38"/>
      <c r="CW319" s="38"/>
      <c r="CX319" s="38"/>
      <c r="CY319" s="38"/>
      <c r="CZ319" s="38"/>
      <c r="DA319" s="38"/>
      <c r="DB319" s="38"/>
      <c r="DC319" s="38"/>
      <c r="DD319" s="38"/>
      <c r="DE319" s="38"/>
      <c r="DF319" s="38"/>
      <c r="DG319" s="38"/>
      <c r="DH319" s="38"/>
      <c r="DI319" s="38"/>
      <c r="DJ319" s="38"/>
      <c r="DK319" s="38"/>
      <c r="DL319" s="38"/>
      <c r="DM319" s="38"/>
      <c r="DN319" s="38"/>
      <c r="DO319" s="38"/>
      <c r="DP319" s="38"/>
      <c r="DQ319" s="38"/>
      <c r="DR319" s="38"/>
      <c r="DS319" s="38"/>
      <c r="DT319" s="38"/>
      <c r="DU319" s="38"/>
      <c r="DV319" s="38"/>
      <c r="DW319" s="38"/>
      <c r="DX319" s="38"/>
      <c r="DY319" s="38"/>
      <c r="DZ319" s="38"/>
      <c r="EA319" s="38"/>
      <c r="EB319" s="38"/>
      <c r="EC319" s="38"/>
      <c r="ED319" s="38"/>
      <c r="EE319" s="38"/>
      <c r="EF319" s="38"/>
      <c r="EG319" s="38"/>
      <c r="EH319" s="38"/>
      <c r="EI319" s="38"/>
      <c r="EJ319" s="38"/>
      <c r="EK319" s="38"/>
      <c r="EL319" s="38"/>
      <c r="EM319" s="38"/>
      <c r="EN319" s="38"/>
      <c r="EO319" s="38"/>
      <c r="EP319" s="38"/>
      <c r="EQ319" s="38"/>
      <c r="ER319" s="38"/>
      <c r="ES319" s="38"/>
      <c r="ET319" s="38"/>
      <c r="EU319" s="38"/>
      <c r="EV319" s="38"/>
      <c r="EW319" s="38"/>
      <c r="EX319" s="38"/>
      <c r="EY319" s="38"/>
      <c r="EZ319" s="38"/>
      <c r="FA319" s="38"/>
      <c r="FB319" s="38"/>
      <c r="FC319" s="38"/>
      <c r="FD319" s="38"/>
      <c r="FE319" s="38"/>
      <c r="FF319" s="38"/>
      <c r="FG319" s="38"/>
      <c r="FH319" s="38"/>
      <c r="FI319" s="38"/>
    </row>
    <row r="320" spans="1:165" s="44" customFormat="1" ht="88.5" customHeight="1">
      <c r="A320" s="499"/>
      <c r="B320" s="476"/>
      <c r="C320" s="469"/>
      <c r="D320" s="470"/>
      <c r="E320" s="469"/>
      <c r="F320" s="470"/>
      <c r="G320" s="469"/>
      <c r="H320" s="470"/>
      <c r="I320" s="468"/>
      <c r="J320" s="463" t="s">
        <v>271</v>
      </c>
      <c r="K320" s="464" t="s">
        <v>112</v>
      </c>
      <c r="L320" s="465" t="s">
        <v>176</v>
      </c>
      <c r="M320" s="487">
        <v>1900</v>
      </c>
      <c r="N320" s="487">
        <v>2127</v>
      </c>
      <c r="O320" s="406">
        <f t="shared" ref="O320:O327" si="59">IF(N320/M320&gt;1,100)</f>
        <v>100</v>
      </c>
      <c r="P320" s="433"/>
      <c r="Q320" s="92"/>
      <c r="BS320" s="38"/>
      <c r="BT320" s="38"/>
      <c r="BU320" s="38"/>
      <c r="BV320" s="38"/>
      <c r="BW320" s="38"/>
      <c r="BX320" s="38"/>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c r="DB320" s="38"/>
      <c r="DC320" s="38"/>
      <c r="DD320" s="38"/>
      <c r="DE320" s="38"/>
      <c r="DF320" s="38"/>
      <c r="DG320" s="38"/>
      <c r="DH320" s="38"/>
      <c r="DI320" s="38"/>
      <c r="DJ320" s="38"/>
      <c r="DK320" s="38"/>
      <c r="DL320" s="38"/>
      <c r="DM320" s="38"/>
      <c r="DN320" s="38"/>
      <c r="DO320" s="38"/>
      <c r="DP320" s="38"/>
      <c r="DQ320" s="38"/>
      <c r="DR320" s="38"/>
      <c r="DS320" s="38"/>
      <c r="DT320" s="38"/>
      <c r="DU320" s="38"/>
      <c r="DV320" s="38"/>
      <c r="DW320" s="38"/>
      <c r="DX320" s="38"/>
      <c r="DY320" s="38"/>
      <c r="DZ320" s="38"/>
      <c r="EA320" s="38"/>
      <c r="EB320" s="38"/>
      <c r="EC320" s="38"/>
      <c r="ED320" s="38"/>
      <c r="EE320" s="38"/>
      <c r="EF320" s="38"/>
      <c r="EG320" s="38"/>
      <c r="EH320" s="38"/>
      <c r="EI320" s="38"/>
      <c r="EJ320" s="38"/>
      <c r="EK320" s="38"/>
      <c r="EL320" s="38"/>
      <c r="EM320" s="38"/>
      <c r="EN320" s="38"/>
      <c r="EO320" s="38"/>
      <c r="EP320" s="38"/>
      <c r="EQ320" s="38"/>
      <c r="ER320" s="38"/>
      <c r="ES320" s="38"/>
      <c r="ET320" s="38"/>
      <c r="EU320" s="38"/>
      <c r="EV320" s="38"/>
      <c r="EW320" s="38"/>
      <c r="EX320" s="38"/>
      <c r="EY320" s="38"/>
      <c r="EZ320" s="38"/>
      <c r="FA320" s="38"/>
      <c r="FB320" s="38"/>
      <c r="FC320" s="38"/>
      <c r="FD320" s="38"/>
      <c r="FE320" s="38"/>
      <c r="FF320" s="38"/>
      <c r="FG320" s="38"/>
      <c r="FH320" s="38"/>
      <c r="FI320" s="38"/>
    </row>
    <row r="321" spans="1:165" s="44" customFormat="1" ht="156" customHeight="1">
      <c r="A321" s="499"/>
      <c r="B321" s="476"/>
      <c r="C321" s="469"/>
      <c r="D321" s="470"/>
      <c r="E321" s="469"/>
      <c r="F321" s="470"/>
      <c r="G321" s="469"/>
      <c r="H321" s="470"/>
      <c r="I321" s="468"/>
      <c r="J321" s="463" t="s">
        <v>272</v>
      </c>
      <c r="K321" s="464" t="s">
        <v>113</v>
      </c>
      <c r="L321" s="465" t="s">
        <v>176</v>
      </c>
      <c r="M321" s="487">
        <v>30000</v>
      </c>
      <c r="N321" s="487">
        <v>34266</v>
      </c>
      <c r="O321" s="406">
        <f t="shared" si="59"/>
        <v>100</v>
      </c>
      <c r="P321" s="433"/>
      <c r="Q321" s="464"/>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c r="FA321" s="38"/>
      <c r="FB321" s="38"/>
      <c r="FC321" s="38"/>
      <c r="FD321" s="38"/>
      <c r="FE321" s="38"/>
      <c r="FF321" s="38"/>
      <c r="FG321" s="38"/>
      <c r="FH321" s="38"/>
      <c r="FI321" s="38"/>
    </row>
    <row r="322" spans="1:165" s="44" customFormat="1" ht="106.5" customHeight="1">
      <c r="A322" s="499"/>
      <c r="B322" s="476"/>
      <c r="C322" s="469"/>
      <c r="D322" s="470"/>
      <c r="E322" s="469"/>
      <c r="F322" s="470"/>
      <c r="G322" s="469"/>
      <c r="H322" s="470"/>
      <c r="I322" s="468"/>
      <c r="J322" s="463" t="s">
        <v>274</v>
      </c>
      <c r="K322" s="464" t="s">
        <v>114</v>
      </c>
      <c r="L322" s="465" t="s">
        <v>176</v>
      </c>
      <c r="M322" s="486">
        <v>175</v>
      </c>
      <c r="N322" s="486">
        <v>242</v>
      </c>
      <c r="O322" s="406">
        <f t="shared" si="59"/>
        <v>100</v>
      </c>
      <c r="P322" s="433"/>
      <c r="Q322" s="467"/>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c r="FH322" s="38"/>
      <c r="FI322" s="38"/>
    </row>
    <row r="323" spans="1:165" s="44" customFormat="1" ht="109.2">
      <c r="A323" s="499"/>
      <c r="B323" s="476"/>
      <c r="C323" s="469"/>
      <c r="D323" s="470"/>
      <c r="E323" s="469"/>
      <c r="F323" s="470"/>
      <c r="G323" s="469"/>
      <c r="H323" s="470"/>
      <c r="I323" s="468"/>
      <c r="J323" s="463" t="s">
        <v>275</v>
      </c>
      <c r="K323" s="464" t="s">
        <v>115</v>
      </c>
      <c r="L323" s="465" t="s">
        <v>176</v>
      </c>
      <c r="M323" s="486">
        <v>12</v>
      </c>
      <c r="N323" s="486">
        <v>12</v>
      </c>
      <c r="O323" s="406">
        <f t="shared" si="57"/>
        <v>100</v>
      </c>
      <c r="P323" s="433"/>
      <c r="Q323" s="467"/>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c r="FH323" s="38"/>
      <c r="FI323" s="38"/>
    </row>
    <row r="324" spans="1:165" s="44" customFormat="1" ht="46.8">
      <c r="A324" s="499"/>
      <c r="B324" s="476"/>
      <c r="C324" s="469"/>
      <c r="D324" s="470"/>
      <c r="E324" s="469"/>
      <c r="F324" s="470"/>
      <c r="G324" s="469"/>
      <c r="H324" s="470"/>
      <c r="I324" s="468"/>
      <c r="J324" s="463" t="s">
        <v>276</v>
      </c>
      <c r="K324" s="464" t="s">
        <v>116</v>
      </c>
      <c r="L324" s="465" t="s">
        <v>176</v>
      </c>
      <c r="M324" s="487">
        <v>51145</v>
      </c>
      <c r="N324" s="487">
        <v>62869</v>
      </c>
      <c r="O324" s="406">
        <f t="shared" si="59"/>
        <v>100</v>
      </c>
      <c r="P324" s="433"/>
      <c r="Q324" s="467"/>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row>
    <row r="325" spans="1:165" s="44" customFormat="1" ht="124.8">
      <c r="A325" s="499"/>
      <c r="B325" s="476"/>
      <c r="C325" s="469"/>
      <c r="D325" s="470"/>
      <c r="E325" s="469"/>
      <c r="F325" s="470"/>
      <c r="G325" s="469"/>
      <c r="H325" s="470"/>
      <c r="I325" s="468"/>
      <c r="J325" s="463" t="s">
        <v>277</v>
      </c>
      <c r="K325" s="464" t="s">
        <v>303</v>
      </c>
      <c r="L325" s="465" t="s">
        <v>176</v>
      </c>
      <c r="M325" s="487">
        <v>2507</v>
      </c>
      <c r="N325" s="487">
        <v>4857</v>
      </c>
      <c r="O325" s="406">
        <f t="shared" si="59"/>
        <v>100</v>
      </c>
      <c r="P325" s="433"/>
      <c r="Q325" s="467"/>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row>
    <row r="326" spans="1:165" s="44" customFormat="1" ht="53.25" customHeight="1">
      <c r="A326" s="499"/>
      <c r="B326" s="476"/>
      <c r="C326" s="469"/>
      <c r="D326" s="470"/>
      <c r="E326" s="469"/>
      <c r="F326" s="470"/>
      <c r="G326" s="469"/>
      <c r="H326" s="470"/>
      <c r="I326" s="468"/>
      <c r="J326" s="463" t="s">
        <v>278</v>
      </c>
      <c r="K326" s="464" t="s">
        <v>117</v>
      </c>
      <c r="L326" s="465" t="s">
        <v>176</v>
      </c>
      <c r="M326" s="487">
        <v>6280</v>
      </c>
      <c r="N326" s="487">
        <v>6350</v>
      </c>
      <c r="O326" s="406">
        <f t="shared" si="59"/>
        <v>100</v>
      </c>
      <c r="P326" s="433"/>
      <c r="Q326" s="467"/>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row>
    <row r="327" spans="1:165" s="44" customFormat="1" ht="56.25" customHeight="1">
      <c r="A327" s="499"/>
      <c r="B327" s="476"/>
      <c r="C327" s="469"/>
      <c r="D327" s="470"/>
      <c r="E327" s="469"/>
      <c r="F327" s="470"/>
      <c r="G327" s="469"/>
      <c r="H327" s="470"/>
      <c r="I327" s="468"/>
      <c r="J327" s="463" t="s">
        <v>279</v>
      </c>
      <c r="K327" s="464" t="s">
        <v>118</v>
      </c>
      <c r="L327" s="465" t="s">
        <v>105</v>
      </c>
      <c r="M327" s="487">
        <v>527077</v>
      </c>
      <c r="N327" s="487">
        <v>533622</v>
      </c>
      <c r="O327" s="406">
        <f t="shared" si="59"/>
        <v>100</v>
      </c>
      <c r="P327" s="433"/>
      <c r="Q327" s="467"/>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row>
    <row r="328" spans="1:165" s="44" customFormat="1" ht="70.5" customHeight="1">
      <c r="A328" s="483" t="s">
        <v>433</v>
      </c>
      <c r="B328" s="289" t="s">
        <v>106</v>
      </c>
      <c r="C328" s="375" t="s">
        <v>253</v>
      </c>
      <c r="D328" s="403" t="s">
        <v>299</v>
      </c>
      <c r="E328" s="356">
        <v>76533.8</v>
      </c>
      <c r="F328" s="354">
        <v>76533.399999999994</v>
      </c>
      <c r="G328" s="432" t="s">
        <v>5</v>
      </c>
      <c r="H328" s="471">
        <f>F328/E328*100</f>
        <v>99.999477355103224</v>
      </c>
      <c r="I328" s="462"/>
      <c r="J328" s="463" t="s">
        <v>254</v>
      </c>
      <c r="K328" s="464" t="s">
        <v>108</v>
      </c>
      <c r="L328" s="465" t="s">
        <v>109</v>
      </c>
      <c r="M328" s="484">
        <v>41500</v>
      </c>
      <c r="N328" s="484">
        <v>40599</v>
      </c>
      <c r="O328" s="406">
        <f t="shared" ref="O328:O336" si="60">N328/M328*100</f>
        <v>97.828915662650601</v>
      </c>
      <c r="P328" s="361">
        <f>SUM(O328:O338)/11</f>
        <v>96.424575396758755</v>
      </c>
      <c r="Q328" s="92" t="s">
        <v>790</v>
      </c>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row>
    <row r="329" spans="1:165" s="44" customFormat="1" ht="135" customHeight="1">
      <c r="A329" s="485"/>
      <c r="B329" s="476"/>
      <c r="C329" s="469"/>
      <c r="D329" s="470"/>
      <c r="E329" s="469"/>
      <c r="F329" s="470"/>
      <c r="G329" s="469"/>
      <c r="H329" s="470"/>
      <c r="I329" s="468"/>
      <c r="J329" s="463" t="s">
        <v>281</v>
      </c>
      <c r="K329" s="464" t="s">
        <v>124</v>
      </c>
      <c r="L329" s="465" t="s">
        <v>176</v>
      </c>
      <c r="M329" s="486">
        <v>218</v>
      </c>
      <c r="N329" s="486">
        <v>220</v>
      </c>
      <c r="O329" s="406">
        <f t="shared" ref="O329:O331" si="61">IF(N329/M329&gt;1,100)</f>
        <v>100</v>
      </c>
      <c r="P329" s="470"/>
      <c r="Q329" s="46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c r="FH329" s="38"/>
      <c r="FI329" s="38"/>
    </row>
    <row r="330" spans="1:165" s="44" customFormat="1" ht="108" customHeight="1">
      <c r="A330" s="485"/>
      <c r="B330" s="476"/>
      <c r="C330" s="469"/>
      <c r="D330" s="470"/>
      <c r="E330" s="469"/>
      <c r="F330" s="470"/>
      <c r="G330" s="469"/>
      <c r="H330" s="470"/>
      <c r="I330" s="468"/>
      <c r="J330" s="463" t="s">
        <v>283</v>
      </c>
      <c r="K330" s="464" t="s">
        <v>111</v>
      </c>
      <c r="L330" s="465" t="s">
        <v>176</v>
      </c>
      <c r="M330" s="486">
        <v>23</v>
      </c>
      <c r="N330" s="486">
        <v>20</v>
      </c>
      <c r="O330" s="406">
        <f t="shared" si="60"/>
        <v>86.956521739130437</v>
      </c>
      <c r="P330" s="470"/>
      <c r="Q330" s="92" t="s">
        <v>791</v>
      </c>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c r="FA330" s="38"/>
      <c r="FB330" s="38"/>
      <c r="FC330" s="38"/>
      <c r="FD330" s="38"/>
      <c r="FE330" s="38"/>
      <c r="FF330" s="38"/>
      <c r="FG330" s="38"/>
      <c r="FH330" s="38"/>
      <c r="FI330" s="38"/>
    </row>
    <row r="331" spans="1:165" s="44" customFormat="1" ht="125.25" customHeight="1">
      <c r="A331" s="485"/>
      <c r="B331" s="476"/>
      <c r="C331" s="469"/>
      <c r="D331" s="470"/>
      <c r="E331" s="469"/>
      <c r="F331" s="470"/>
      <c r="G331" s="469"/>
      <c r="H331" s="470"/>
      <c r="I331" s="468"/>
      <c r="J331" s="463" t="s">
        <v>284</v>
      </c>
      <c r="K331" s="464" t="s">
        <v>112</v>
      </c>
      <c r="L331" s="465" t="s">
        <v>176</v>
      </c>
      <c r="M331" s="486">
        <v>500</v>
      </c>
      <c r="N331" s="486">
        <v>629</v>
      </c>
      <c r="O331" s="406">
        <f t="shared" si="61"/>
        <v>100</v>
      </c>
      <c r="P331" s="470"/>
      <c r="Q331" s="92"/>
      <c r="T331" s="103"/>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c r="FA331" s="38"/>
      <c r="FB331" s="38"/>
      <c r="FC331" s="38"/>
      <c r="FD331" s="38"/>
      <c r="FE331" s="38"/>
      <c r="FF331" s="38"/>
      <c r="FG331" s="38"/>
      <c r="FH331" s="38"/>
      <c r="FI331" s="38"/>
    </row>
    <row r="332" spans="1:165" s="44" customFormat="1" ht="69" customHeight="1">
      <c r="A332" s="485"/>
      <c r="B332" s="476"/>
      <c r="C332" s="469"/>
      <c r="D332" s="470"/>
      <c r="E332" s="469"/>
      <c r="F332" s="470"/>
      <c r="G332" s="469"/>
      <c r="H332" s="470"/>
      <c r="I332" s="468"/>
      <c r="J332" s="463" t="s">
        <v>285</v>
      </c>
      <c r="K332" s="464" t="s">
        <v>113</v>
      </c>
      <c r="L332" s="465" t="s">
        <v>176</v>
      </c>
      <c r="M332" s="487">
        <v>3633</v>
      </c>
      <c r="N332" s="487">
        <v>3236</v>
      </c>
      <c r="O332" s="406">
        <f t="shared" si="60"/>
        <v>89.072391962565376</v>
      </c>
      <c r="P332" s="470"/>
      <c r="Q332" s="464" t="s">
        <v>792</v>
      </c>
      <c r="T332" s="104"/>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c r="DY332" s="38"/>
      <c r="DZ332" s="38"/>
      <c r="EA332" s="38"/>
      <c r="EB332" s="38"/>
      <c r="EC332" s="38"/>
      <c r="ED332" s="38"/>
      <c r="EE332" s="38"/>
      <c r="EF332" s="38"/>
      <c r="EG332" s="38"/>
      <c r="EH332" s="38"/>
      <c r="EI332" s="38"/>
      <c r="EJ332" s="38"/>
      <c r="EK332" s="38"/>
      <c r="EL332" s="38"/>
      <c r="EM332" s="38"/>
      <c r="EN332" s="38"/>
      <c r="EO332" s="38"/>
      <c r="EP332" s="38"/>
      <c r="EQ332" s="38"/>
      <c r="ER332" s="38"/>
      <c r="ES332" s="38"/>
      <c r="ET332" s="38"/>
      <c r="EU332" s="38"/>
      <c r="EV332" s="38"/>
      <c r="EW332" s="38"/>
      <c r="EX332" s="38"/>
      <c r="EY332" s="38"/>
      <c r="EZ332" s="38"/>
      <c r="FA332" s="38"/>
      <c r="FB332" s="38"/>
      <c r="FC332" s="38"/>
      <c r="FD332" s="38"/>
      <c r="FE332" s="38"/>
      <c r="FF332" s="38"/>
      <c r="FG332" s="38"/>
      <c r="FH332" s="38"/>
      <c r="FI332" s="38"/>
    </row>
    <row r="333" spans="1:165" s="44" customFormat="1" ht="76.5" customHeight="1">
      <c r="A333" s="485"/>
      <c r="B333" s="476"/>
      <c r="C333" s="469"/>
      <c r="D333" s="470"/>
      <c r="E333" s="469"/>
      <c r="F333" s="470"/>
      <c r="G333" s="469"/>
      <c r="H333" s="470"/>
      <c r="I333" s="468"/>
      <c r="J333" s="463" t="s">
        <v>286</v>
      </c>
      <c r="K333" s="464" t="s">
        <v>114</v>
      </c>
      <c r="L333" s="465" t="s">
        <v>176</v>
      </c>
      <c r="M333" s="486">
        <v>190</v>
      </c>
      <c r="N333" s="487">
        <v>274</v>
      </c>
      <c r="O333" s="406">
        <f t="shared" ref="O333:O348" si="62">IF(N333/M333&gt;1,100)</f>
        <v>100</v>
      </c>
      <c r="P333" s="470"/>
      <c r="Q333" s="467"/>
      <c r="BS333" s="38"/>
      <c r="BT333" s="38"/>
      <c r="BU333" s="38"/>
      <c r="BV333" s="38"/>
      <c r="BW333" s="38"/>
      <c r="BX333" s="38"/>
      <c r="BY333" s="38"/>
      <c r="BZ333" s="38"/>
      <c r="CA333" s="38"/>
      <c r="CB333" s="38"/>
      <c r="CC333" s="38"/>
      <c r="CD333" s="38"/>
      <c r="CE333" s="38"/>
      <c r="CF333" s="38"/>
      <c r="CG333" s="38"/>
      <c r="CH333" s="38"/>
      <c r="CI333" s="38"/>
      <c r="CJ333" s="38"/>
      <c r="CK333" s="38"/>
      <c r="CL333" s="38"/>
      <c r="CM333" s="38"/>
      <c r="CN333" s="38"/>
      <c r="CO333" s="38"/>
      <c r="CP333" s="38"/>
      <c r="CQ333" s="38"/>
      <c r="CR333" s="38"/>
      <c r="CS333" s="38"/>
      <c r="CT333" s="38"/>
      <c r="CU333" s="38"/>
      <c r="CV333" s="38"/>
      <c r="CW333" s="38"/>
      <c r="CX333" s="38"/>
      <c r="CY333" s="38"/>
      <c r="CZ333" s="38"/>
      <c r="DA333" s="38"/>
      <c r="DB333" s="38"/>
      <c r="DC333" s="38"/>
      <c r="DD333" s="38"/>
      <c r="DE333" s="38"/>
      <c r="DF333" s="38"/>
      <c r="DG333" s="38"/>
      <c r="DH333" s="38"/>
      <c r="DI333" s="38"/>
      <c r="DJ333" s="38"/>
      <c r="DK333" s="38"/>
      <c r="DL333" s="38"/>
      <c r="DM333" s="38"/>
      <c r="DN333" s="38"/>
      <c r="DO333" s="38"/>
      <c r="DP333" s="38"/>
      <c r="DQ333" s="38"/>
      <c r="DR333" s="38"/>
      <c r="DS333" s="38"/>
      <c r="DT333" s="38"/>
      <c r="DU333" s="38"/>
      <c r="DV333" s="38"/>
      <c r="DW333" s="38"/>
      <c r="DX333" s="38"/>
      <c r="DY333" s="38"/>
      <c r="DZ333" s="38"/>
      <c r="EA333" s="38"/>
      <c r="EB333" s="38"/>
      <c r="EC333" s="38"/>
      <c r="ED333" s="38"/>
      <c r="EE333" s="38"/>
      <c r="EF333" s="38"/>
      <c r="EG333" s="38"/>
      <c r="EH333" s="38"/>
      <c r="EI333" s="38"/>
      <c r="EJ333" s="38"/>
      <c r="EK333" s="38"/>
      <c r="EL333" s="38"/>
      <c r="EM333" s="38"/>
      <c r="EN333" s="38"/>
      <c r="EO333" s="38"/>
      <c r="EP333" s="38"/>
      <c r="EQ333" s="38"/>
      <c r="ER333" s="38"/>
      <c r="ES333" s="38"/>
      <c r="ET333" s="38"/>
      <c r="EU333" s="38"/>
      <c r="EV333" s="38"/>
      <c r="EW333" s="38"/>
      <c r="EX333" s="38"/>
      <c r="EY333" s="38"/>
      <c r="EZ333" s="38"/>
      <c r="FA333" s="38"/>
      <c r="FB333" s="38"/>
      <c r="FC333" s="38"/>
      <c r="FD333" s="38"/>
      <c r="FE333" s="38"/>
      <c r="FF333" s="38"/>
      <c r="FG333" s="38"/>
      <c r="FH333" s="38"/>
      <c r="FI333" s="38"/>
    </row>
    <row r="334" spans="1:165" s="44" customFormat="1" ht="128.25" customHeight="1">
      <c r="A334" s="485"/>
      <c r="B334" s="476"/>
      <c r="C334" s="469"/>
      <c r="D334" s="470"/>
      <c r="E334" s="469"/>
      <c r="F334" s="470"/>
      <c r="G334" s="469"/>
      <c r="H334" s="470"/>
      <c r="I334" s="468"/>
      <c r="J334" s="463" t="s">
        <v>287</v>
      </c>
      <c r="K334" s="464" t="s">
        <v>115</v>
      </c>
      <c r="L334" s="465" t="s">
        <v>176</v>
      </c>
      <c r="M334" s="486">
        <v>8</v>
      </c>
      <c r="N334" s="486">
        <v>11</v>
      </c>
      <c r="O334" s="406">
        <f t="shared" si="62"/>
        <v>100</v>
      </c>
      <c r="P334" s="470"/>
      <c r="Q334" s="467"/>
      <c r="BS334" s="38"/>
      <c r="BT334" s="38"/>
      <c r="BU334" s="38"/>
      <c r="BV334" s="38"/>
      <c r="BW334" s="38"/>
      <c r="BX334" s="38"/>
      <c r="BY334" s="38"/>
      <c r="BZ334" s="38"/>
      <c r="CA334" s="38"/>
      <c r="CB334" s="38"/>
      <c r="CC334" s="38"/>
      <c r="CD334" s="38"/>
      <c r="CE334" s="38"/>
      <c r="CF334" s="38"/>
      <c r="CG334" s="38"/>
      <c r="CH334" s="38"/>
      <c r="CI334" s="38"/>
      <c r="CJ334" s="38"/>
      <c r="CK334" s="38"/>
      <c r="CL334" s="38"/>
      <c r="CM334" s="38"/>
      <c r="CN334" s="38"/>
      <c r="CO334" s="38"/>
      <c r="CP334" s="38"/>
      <c r="CQ334" s="38"/>
      <c r="CR334" s="38"/>
      <c r="CS334" s="38"/>
      <c r="CT334" s="38"/>
      <c r="CU334" s="38"/>
      <c r="CV334" s="38"/>
      <c r="CW334" s="38"/>
      <c r="CX334" s="38"/>
      <c r="CY334" s="38"/>
      <c r="CZ334" s="38"/>
      <c r="DA334" s="38"/>
      <c r="DB334" s="38"/>
      <c r="DC334" s="38"/>
      <c r="DD334" s="38"/>
      <c r="DE334" s="38"/>
      <c r="DF334" s="38"/>
      <c r="DG334" s="38"/>
      <c r="DH334" s="38"/>
      <c r="DI334" s="38"/>
      <c r="DJ334" s="38"/>
      <c r="DK334" s="38"/>
      <c r="DL334" s="38"/>
      <c r="DM334" s="38"/>
      <c r="DN334" s="38"/>
      <c r="DO334" s="38"/>
      <c r="DP334" s="38"/>
      <c r="DQ334" s="38"/>
      <c r="DR334" s="38"/>
      <c r="DS334" s="38"/>
      <c r="DT334" s="38"/>
      <c r="DU334" s="38"/>
      <c r="DV334" s="38"/>
      <c r="DW334" s="38"/>
      <c r="DX334" s="38"/>
      <c r="DY334" s="38"/>
      <c r="DZ334" s="38"/>
      <c r="EA334" s="38"/>
      <c r="EB334" s="38"/>
      <c r="EC334" s="38"/>
      <c r="ED334" s="38"/>
      <c r="EE334" s="38"/>
      <c r="EF334" s="38"/>
      <c r="EG334" s="38"/>
      <c r="EH334" s="38"/>
      <c r="EI334" s="38"/>
      <c r="EJ334" s="38"/>
      <c r="EK334" s="38"/>
      <c r="EL334" s="38"/>
      <c r="EM334" s="38"/>
      <c r="EN334" s="38"/>
      <c r="EO334" s="38"/>
      <c r="EP334" s="38"/>
      <c r="EQ334" s="38"/>
      <c r="ER334" s="38"/>
      <c r="ES334" s="38"/>
      <c r="ET334" s="38"/>
      <c r="EU334" s="38"/>
      <c r="EV334" s="38"/>
      <c r="EW334" s="38"/>
      <c r="EX334" s="38"/>
      <c r="EY334" s="38"/>
      <c r="EZ334" s="38"/>
      <c r="FA334" s="38"/>
      <c r="FB334" s="38"/>
      <c r="FC334" s="38"/>
      <c r="FD334" s="38"/>
      <c r="FE334" s="38"/>
      <c r="FF334" s="38"/>
      <c r="FG334" s="38"/>
      <c r="FH334" s="38"/>
      <c r="FI334" s="38"/>
    </row>
    <row r="335" spans="1:165" s="44" customFormat="1" ht="46.8">
      <c r="A335" s="485"/>
      <c r="B335" s="476"/>
      <c r="C335" s="469"/>
      <c r="D335" s="470"/>
      <c r="E335" s="469"/>
      <c r="F335" s="470"/>
      <c r="G335" s="469"/>
      <c r="H335" s="470"/>
      <c r="I335" s="468"/>
      <c r="J335" s="463" t="s">
        <v>288</v>
      </c>
      <c r="K335" s="464" t="s">
        <v>116</v>
      </c>
      <c r="L335" s="465" t="s">
        <v>176</v>
      </c>
      <c r="M335" s="487">
        <v>2000</v>
      </c>
      <c r="N335" s="487">
        <v>2057</v>
      </c>
      <c r="O335" s="406">
        <f t="shared" si="62"/>
        <v>100</v>
      </c>
      <c r="P335" s="470"/>
      <c r="Q335" s="92"/>
      <c r="BS335" s="38"/>
      <c r="BT335" s="38"/>
      <c r="BU335" s="38"/>
      <c r="BV335" s="38"/>
      <c r="BW335" s="38"/>
      <c r="BX335" s="38"/>
      <c r="BY335" s="38"/>
      <c r="BZ335" s="38"/>
      <c r="CA335" s="38"/>
      <c r="CB335" s="38"/>
      <c r="CC335" s="38"/>
      <c r="CD335" s="38"/>
      <c r="CE335" s="38"/>
      <c r="CF335" s="38"/>
      <c r="CG335" s="38"/>
      <c r="CH335" s="38"/>
      <c r="CI335" s="38"/>
      <c r="CJ335" s="38"/>
      <c r="CK335" s="38"/>
      <c r="CL335" s="38"/>
      <c r="CM335" s="38"/>
      <c r="CN335" s="38"/>
      <c r="CO335" s="38"/>
      <c r="CP335" s="38"/>
      <c r="CQ335" s="38"/>
      <c r="CR335" s="38"/>
      <c r="CS335" s="38"/>
      <c r="CT335" s="38"/>
      <c r="CU335" s="38"/>
      <c r="CV335" s="38"/>
      <c r="CW335" s="38"/>
      <c r="CX335" s="38"/>
      <c r="CY335" s="38"/>
      <c r="CZ335" s="38"/>
      <c r="DA335" s="38"/>
      <c r="DB335" s="38"/>
      <c r="DC335" s="38"/>
      <c r="DD335" s="38"/>
      <c r="DE335" s="38"/>
      <c r="DF335" s="38"/>
      <c r="DG335" s="38"/>
      <c r="DH335" s="38"/>
      <c r="DI335" s="38"/>
      <c r="DJ335" s="38"/>
      <c r="DK335" s="38"/>
      <c r="DL335" s="38"/>
      <c r="DM335" s="38"/>
      <c r="DN335" s="38"/>
      <c r="DO335" s="38"/>
      <c r="DP335" s="38"/>
      <c r="DQ335" s="38"/>
      <c r="DR335" s="38"/>
      <c r="DS335" s="38"/>
      <c r="DT335" s="38"/>
      <c r="DU335" s="38"/>
      <c r="DV335" s="38"/>
      <c r="DW335" s="38"/>
      <c r="DX335" s="38"/>
      <c r="DY335" s="38"/>
      <c r="DZ335" s="38"/>
      <c r="EA335" s="38"/>
      <c r="EB335" s="38"/>
      <c r="EC335" s="38"/>
      <c r="ED335" s="38"/>
      <c r="EE335" s="38"/>
      <c r="EF335" s="38"/>
      <c r="EG335" s="38"/>
      <c r="EH335" s="38"/>
      <c r="EI335" s="38"/>
      <c r="EJ335" s="38"/>
      <c r="EK335" s="38"/>
      <c r="EL335" s="38"/>
      <c r="EM335" s="38"/>
      <c r="EN335" s="38"/>
      <c r="EO335" s="38"/>
      <c r="EP335" s="38"/>
      <c r="EQ335" s="38"/>
      <c r="ER335" s="38"/>
      <c r="ES335" s="38"/>
      <c r="ET335" s="38"/>
      <c r="EU335" s="38"/>
      <c r="EV335" s="38"/>
      <c r="EW335" s="38"/>
      <c r="EX335" s="38"/>
      <c r="EY335" s="38"/>
      <c r="EZ335" s="38"/>
      <c r="FA335" s="38"/>
      <c r="FB335" s="38"/>
      <c r="FC335" s="38"/>
      <c r="FD335" s="38"/>
      <c r="FE335" s="38"/>
      <c r="FF335" s="38"/>
      <c r="FG335" s="38"/>
      <c r="FH335" s="38"/>
      <c r="FI335" s="38"/>
    </row>
    <row r="336" spans="1:165" s="44" customFormat="1" ht="167.25" customHeight="1">
      <c r="A336" s="485"/>
      <c r="B336" s="476"/>
      <c r="C336" s="469"/>
      <c r="D336" s="470"/>
      <c r="E336" s="469"/>
      <c r="F336" s="470"/>
      <c r="G336" s="469"/>
      <c r="H336" s="470"/>
      <c r="I336" s="468"/>
      <c r="J336" s="463" t="s">
        <v>289</v>
      </c>
      <c r="K336" s="464" t="s">
        <v>121</v>
      </c>
      <c r="L336" s="465" t="s">
        <v>176</v>
      </c>
      <c r="M336" s="487">
        <v>1600</v>
      </c>
      <c r="N336" s="487">
        <v>1389</v>
      </c>
      <c r="O336" s="406">
        <f t="shared" si="60"/>
        <v>86.8125</v>
      </c>
      <c r="P336" s="470"/>
      <c r="Q336" s="464" t="s">
        <v>793</v>
      </c>
      <c r="BS336" s="38"/>
      <c r="BT336" s="38"/>
      <c r="BU336" s="38"/>
      <c r="BV336" s="38"/>
      <c r="BW336" s="38"/>
      <c r="BX336" s="38"/>
      <c r="BY336" s="38"/>
      <c r="BZ336" s="38"/>
      <c r="CA336" s="38"/>
      <c r="CB336" s="38"/>
      <c r="CC336" s="38"/>
      <c r="CD336" s="38"/>
      <c r="CE336" s="38"/>
      <c r="CF336" s="38"/>
      <c r="CG336" s="38"/>
      <c r="CH336" s="38"/>
      <c r="CI336" s="38"/>
      <c r="CJ336" s="38"/>
      <c r="CK336" s="38"/>
      <c r="CL336" s="38"/>
      <c r="CM336" s="38"/>
      <c r="CN336" s="38"/>
      <c r="CO336" s="38"/>
      <c r="CP336" s="38"/>
      <c r="CQ336" s="38"/>
      <c r="CR336" s="38"/>
      <c r="CS336" s="38"/>
      <c r="CT336" s="38"/>
      <c r="CU336" s="38"/>
      <c r="CV336" s="38"/>
      <c r="CW336" s="38"/>
      <c r="CX336" s="38"/>
      <c r="CY336" s="38"/>
      <c r="CZ336" s="38"/>
      <c r="DA336" s="38"/>
      <c r="DB336" s="38"/>
      <c r="DC336" s="38"/>
      <c r="DD336" s="38"/>
      <c r="DE336" s="38"/>
      <c r="DF336" s="38"/>
      <c r="DG336" s="38"/>
      <c r="DH336" s="38"/>
      <c r="DI336" s="38"/>
      <c r="DJ336" s="38"/>
      <c r="DK336" s="38"/>
      <c r="DL336" s="38"/>
      <c r="DM336" s="38"/>
      <c r="DN336" s="38"/>
      <c r="DO336" s="38"/>
      <c r="DP336" s="38"/>
      <c r="DQ336" s="38"/>
      <c r="DR336" s="38"/>
      <c r="DS336" s="38"/>
      <c r="DT336" s="38"/>
      <c r="DU336" s="38"/>
      <c r="DV336" s="38"/>
      <c r="DW336" s="38"/>
      <c r="DX336" s="38"/>
      <c r="DY336" s="38"/>
      <c r="DZ336" s="38"/>
      <c r="EA336" s="38"/>
      <c r="EB336" s="38"/>
      <c r="EC336" s="38"/>
      <c r="ED336" s="38"/>
      <c r="EE336" s="38"/>
      <c r="EF336" s="38"/>
      <c r="EG336" s="38"/>
      <c r="EH336" s="38"/>
      <c r="EI336" s="38"/>
      <c r="EJ336" s="38"/>
      <c r="EK336" s="38"/>
      <c r="EL336" s="38"/>
      <c r="EM336" s="38"/>
      <c r="EN336" s="38"/>
      <c r="EO336" s="38"/>
      <c r="EP336" s="38"/>
      <c r="EQ336" s="38"/>
      <c r="ER336" s="38"/>
      <c r="ES336" s="38"/>
      <c r="ET336" s="38"/>
      <c r="EU336" s="38"/>
      <c r="EV336" s="38"/>
      <c r="EW336" s="38"/>
      <c r="EX336" s="38"/>
      <c r="EY336" s="38"/>
      <c r="EZ336" s="38"/>
      <c r="FA336" s="38"/>
      <c r="FB336" s="38"/>
      <c r="FC336" s="38"/>
      <c r="FD336" s="38"/>
      <c r="FE336" s="38"/>
      <c r="FF336" s="38"/>
      <c r="FG336" s="38"/>
      <c r="FH336" s="38"/>
      <c r="FI336" s="38"/>
    </row>
    <row r="337" spans="1:165" s="44" customFormat="1" ht="183" customHeight="1">
      <c r="A337" s="485"/>
      <c r="B337" s="476"/>
      <c r="C337" s="469"/>
      <c r="D337" s="470"/>
      <c r="E337" s="469"/>
      <c r="F337" s="470"/>
      <c r="G337" s="469"/>
      <c r="H337" s="470"/>
      <c r="I337" s="468"/>
      <c r="J337" s="463" t="s">
        <v>290</v>
      </c>
      <c r="K337" s="464" t="s">
        <v>117</v>
      </c>
      <c r="L337" s="465" t="s">
        <v>176</v>
      </c>
      <c r="M337" s="487">
        <v>1840</v>
      </c>
      <c r="N337" s="487">
        <v>1930</v>
      </c>
      <c r="O337" s="406">
        <f t="shared" si="62"/>
        <v>100</v>
      </c>
      <c r="P337" s="470"/>
      <c r="Q337" s="92"/>
      <c r="BS337" s="38"/>
      <c r="BT337" s="38"/>
      <c r="BU337" s="38"/>
      <c r="BV337" s="38"/>
      <c r="BW337" s="38"/>
      <c r="BX337" s="38"/>
      <c r="BY337" s="38"/>
      <c r="BZ337" s="38"/>
      <c r="CA337" s="38"/>
      <c r="CB337" s="38"/>
      <c r="CC337" s="38"/>
      <c r="CD337" s="38"/>
      <c r="CE337" s="38"/>
      <c r="CF337" s="38"/>
      <c r="CG337" s="38"/>
      <c r="CH337" s="38"/>
      <c r="CI337" s="38"/>
      <c r="CJ337" s="38"/>
      <c r="CK337" s="38"/>
      <c r="CL337" s="38"/>
      <c r="CM337" s="38"/>
      <c r="CN337" s="38"/>
      <c r="CO337" s="38"/>
      <c r="CP337" s="38"/>
      <c r="CQ337" s="38"/>
      <c r="CR337" s="38"/>
      <c r="CS337" s="38"/>
      <c r="CT337" s="38"/>
      <c r="CU337" s="38"/>
      <c r="CV337" s="38"/>
      <c r="CW337" s="38"/>
      <c r="CX337" s="38"/>
      <c r="CY337" s="38"/>
      <c r="CZ337" s="38"/>
      <c r="DA337" s="38"/>
      <c r="DB337" s="38"/>
      <c r="DC337" s="38"/>
      <c r="DD337" s="38"/>
      <c r="DE337" s="38"/>
      <c r="DF337" s="38"/>
      <c r="DG337" s="38"/>
      <c r="DH337" s="38"/>
      <c r="DI337" s="38"/>
      <c r="DJ337" s="38"/>
      <c r="DK337" s="38"/>
      <c r="DL337" s="38"/>
      <c r="DM337" s="38"/>
      <c r="DN337" s="38"/>
      <c r="DO337" s="38"/>
      <c r="DP337" s="38"/>
      <c r="DQ337" s="38"/>
      <c r="DR337" s="38"/>
      <c r="DS337" s="38"/>
      <c r="DT337" s="38"/>
      <c r="DU337" s="38"/>
      <c r="DV337" s="38"/>
      <c r="DW337" s="38"/>
      <c r="DX337" s="38"/>
      <c r="DY337" s="38"/>
      <c r="DZ337" s="38"/>
      <c r="EA337" s="38"/>
      <c r="EB337" s="38"/>
      <c r="EC337" s="38"/>
      <c r="ED337" s="38"/>
      <c r="EE337" s="38"/>
      <c r="EF337" s="38"/>
      <c r="EG337" s="38"/>
      <c r="EH337" s="38"/>
      <c r="EI337" s="38"/>
      <c r="EJ337" s="38"/>
      <c r="EK337" s="38"/>
      <c r="EL337" s="38"/>
      <c r="EM337" s="38"/>
      <c r="EN337" s="38"/>
      <c r="EO337" s="38"/>
      <c r="EP337" s="38"/>
      <c r="EQ337" s="38"/>
      <c r="ER337" s="38"/>
      <c r="ES337" s="38"/>
      <c r="ET337" s="38"/>
      <c r="EU337" s="38"/>
      <c r="EV337" s="38"/>
      <c r="EW337" s="38"/>
      <c r="EX337" s="38"/>
      <c r="EY337" s="38"/>
      <c r="EZ337" s="38"/>
      <c r="FA337" s="38"/>
      <c r="FB337" s="38"/>
      <c r="FC337" s="38"/>
      <c r="FD337" s="38"/>
      <c r="FE337" s="38"/>
      <c r="FF337" s="38"/>
      <c r="FG337" s="38"/>
      <c r="FH337" s="38"/>
      <c r="FI337" s="38"/>
    </row>
    <row r="338" spans="1:165" s="44" customFormat="1" ht="57" customHeight="1">
      <c r="A338" s="485"/>
      <c r="B338" s="476"/>
      <c r="C338" s="469"/>
      <c r="D338" s="470"/>
      <c r="E338" s="469"/>
      <c r="F338" s="470"/>
      <c r="G338" s="469"/>
      <c r="H338" s="470"/>
      <c r="I338" s="468"/>
      <c r="J338" s="463" t="s">
        <v>291</v>
      </c>
      <c r="K338" s="464" t="s">
        <v>118</v>
      </c>
      <c r="L338" s="465" t="s">
        <v>105</v>
      </c>
      <c r="M338" s="487">
        <v>113295</v>
      </c>
      <c r="N338" s="487">
        <v>121263</v>
      </c>
      <c r="O338" s="406">
        <f t="shared" si="62"/>
        <v>100</v>
      </c>
      <c r="P338" s="470"/>
      <c r="Q338" s="468"/>
      <c r="BS338" s="38"/>
      <c r="BT338" s="38"/>
      <c r="BU338" s="38"/>
      <c r="BV338" s="38"/>
      <c r="BW338" s="38"/>
      <c r="BX338" s="38"/>
      <c r="BY338" s="38"/>
      <c r="BZ338" s="38"/>
      <c r="CA338" s="38"/>
      <c r="CB338" s="38"/>
      <c r="CC338" s="38"/>
      <c r="CD338" s="38"/>
      <c r="CE338" s="38"/>
      <c r="CF338" s="38"/>
      <c r="CG338" s="38"/>
      <c r="CH338" s="38"/>
      <c r="CI338" s="38"/>
      <c r="CJ338" s="38"/>
      <c r="CK338" s="38"/>
      <c r="CL338" s="38"/>
      <c r="CM338" s="38"/>
      <c r="CN338" s="38"/>
      <c r="CO338" s="38"/>
      <c r="CP338" s="38"/>
      <c r="CQ338" s="38"/>
      <c r="CR338" s="38"/>
      <c r="CS338" s="38"/>
      <c r="CT338" s="38"/>
      <c r="CU338" s="38"/>
      <c r="CV338" s="38"/>
      <c r="CW338" s="38"/>
      <c r="CX338" s="38"/>
      <c r="CY338" s="38"/>
      <c r="CZ338" s="38"/>
      <c r="DA338" s="38"/>
      <c r="DB338" s="38"/>
      <c r="DC338" s="38"/>
      <c r="DD338" s="38"/>
      <c r="DE338" s="38"/>
      <c r="DF338" s="38"/>
      <c r="DG338" s="38"/>
      <c r="DH338" s="38"/>
      <c r="DI338" s="38"/>
      <c r="DJ338" s="38"/>
      <c r="DK338" s="38"/>
      <c r="DL338" s="38"/>
      <c r="DM338" s="38"/>
      <c r="DN338" s="38"/>
      <c r="DO338" s="38"/>
      <c r="DP338" s="38"/>
      <c r="DQ338" s="38"/>
      <c r="DR338" s="38"/>
      <c r="DS338" s="38"/>
      <c r="DT338" s="38"/>
      <c r="DU338" s="38"/>
      <c r="DV338" s="38"/>
      <c r="DW338" s="38"/>
      <c r="DX338" s="38"/>
      <c r="DY338" s="38"/>
      <c r="DZ338" s="38"/>
      <c r="EA338" s="38"/>
      <c r="EB338" s="38"/>
      <c r="EC338" s="38"/>
      <c r="ED338" s="38"/>
      <c r="EE338" s="38"/>
      <c r="EF338" s="38"/>
      <c r="EG338" s="38"/>
      <c r="EH338" s="38"/>
      <c r="EI338" s="38"/>
      <c r="EJ338" s="38"/>
      <c r="EK338" s="38"/>
      <c r="EL338" s="38"/>
      <c r="EM338" s="38"/>
      <c r="EN338" s="38"/>
      <c r="EO338" s="38"/>
      <c r="EP338" s="38"/>
      <c r="EQ338" s="38"/>
      <c r="ER338" s="38"/>
      <c r="ES338" s="38"/>
      <c r="ET338" s="38"/>
      <c r="EU338" s="38"/>
      <c r="EV338" s="38"/>
      <c r="EW338" s="38"/>
      <c r="EX338" s="38"/>
      <c r="EY338" s="38"/>
      <c r="EZ338" s="38"/>
      <c r="FA338" s="38"/>
      <c r="FB338" s="38"/>
      <c r="FC338" s="38"/>
      <c r="FD338" s="38"/>
      <c r="FE338" s="38"/>
      <c r="FF338" s="38"/>
      <c r="FG338" s="38"/>
      <c r="FH338" s="38"/>
      <c r="FI338" s="38"/>
    </row>
    <row r="339" spans="1:165" s="44" customFormat="1" ht="75" customHeight="1">
      <c r="A339" s="374" t="s">
        <v>435</v>
      </c>
      <c r="B339" s="289" t="s">
        <v>106</v>
      </c>
      <c r="C339" s="375" t="s">
        <v>253</v>
      </c>
      <c r="D339" s="403" t="s">
        <v>300</v>
      </c>
      <c r="E339" s="356">
        <v>64043.9</v>
      </c>
      <c r="F339" s="354">
        <v>64028.800000000003</v>
      </c>
      <c r="G339" s="432" t="s">
        <v>5</v>
      </c>
      <c r="H339" s="471">
        <f>F339/E339*100</f>
        <v>99.976422422744406</v>
      </c>
      <c r="I339" s="462"/>
      <c r="J339" s="463" t="s">
        <v>254</v>
      </c>
      <c r="K339" s="464" t="s">
        <v>108</v>
      </c>
      <c r="L339" s="465" t="s">
        <v>109</v>
      </c>
      <c r="M339" s="484">
        <v>3200</v>
      </c>
      <c r="N339" s="484">
        <v>3625</v>
      </c>
      <c r="O339" s="406">
        <f t="shared" si="62"/>
        <v>100</v>
      </c>
      <c r="P339" s="379">
        <f>SUM(O339:O350)/11</f>
        <v>107.85351125736024</v>
      </c>
      <c r="Q339" s="259" t="s">
        <v>794</v>
      </c>
      <c r="BS339" s="38"/>
      <c r="BT339" s="38"/>
      <c r="BU339" s="38"/>
      <c r="BV339" s="38"/>
      <c r="BW339" s="38"/>
      <c r="BX339" s="38"/>
      <c r="BY339" s="38"/>
      <c r="BZ339" s="38"/>
      <c r="CA339" s="38"/>
      <c r="CB339" s="38"/>
      <c r="CC339" s="38"/>
      <c r="CD339" s="38"/>
      <c r="CE339" s="38"/>
      <c r="CF339" s="38"/>
      <c r="CG339" s="38"/>
      <c r="CH339" s="38"/>
      <c r="CI339" s="38"/>
      <c r="CJ339" s="38"/>
      <c r="CK339" s="38"/>
      <c r="CL339" s="38"/>
      <c r="CM339" s="38"/>
      <c r="CN339" s="38"/>
      <c r="CO339" s="38"/>
      <c r="CP339" s="38"/>
      <c r="CQ339" s="38"/>
      <c r="CR339" s="38"/>
      <c r="CS339" s="38"/>
      <c r="CT339" s="38"/>
      <c r="CU339" s="38"/>
      <c r="CV339" s="38"/>
      <c r="CW339" s="38"/>
      <c r="CX339" s="38"/>
      <c r="CY339" s="38"/>
      <c r="CZ339" s="38"/>
      <c r="DA339" s="38"/>
      <c r="DB339" s="38"/>
      <c r="DC339" s="38"/>
      <c r="DD339" s="38"/>
      <c r="DE339" s="38"/>
      <c r="DF339" s="38"/>
      <c r="DG339" s="38"/>
      <c r="DH339" s="38"/>
      <c r="DI339" s="38"/>
      <c r="DJ339" s="38"/>
      <c r="DK339" s="38"/>
      <c r="DL339" s="38"/>
      <c r="DM339" s="38"/>
      <c r="DN339" s="38"/>
      <c r="DO339" s="38"/>
      <c r="DP339" s="38"/>
      <c r="DQ339" s="38"/>
      <c r="DR339" s="38"/>
      <c r="DS339" s="38"/>
      <c r="DT339" s="38"/>
      <c r="DU339" s="38"/>
      <c r="DV339" s="38"/>
      <c r="DW339" s="38"/>
      <c r="DX339" s="38"/>
      <c r="DY339" s="38"/>
      <c r="DZ339" s="38"/>
      <c r="EA339" s="38"/>
      <c r="EB339" s="38"/>
      <c r="EC339" s="38"/>
      <c r="ED339" s="38"/>
      <c r="EE339" s="38"/>
      <c r="EF339" s="38"/>
      <c r="EG339" s="38"/>
      <c r="EH339" s="38"/>
      <c r="EI339" s="38"/>
      <c r="EJ339" s="38"/>
      <c r="EK339" s="38"/>
      <c r="EL339" s="38"/>
      <c r="EM339" s="38"/>
      <c r="EN339" s="38"/>
      <c r="EO339" s="38"/>
      <c r="EP339" s="38"/>
      <c r="EQ339" s="38"/>
      <c r="ER339" s="38"/>
      <c r="ES339" s="38"/>
      <c r="ET339" s="38"/>
      <c r="EU339" s="38"/>
      <c r="EV339" s="38"/>
      <c r="EW339" s="38"/>
      <c r="EX339" s="38"/>
      <c r="EY339" s="38"/>
      <c r="EZ339" s="38"/>
      <c r="FA339" s="38"/>
      <c r="FB339" s="38"/>
      <c r="FC339" s="38"/>
      <c r="FD339" s="38"/>
      <c r="FE339" s="38"/>
      <c r="FF339" s="38"/>
      <c r="FG339" s="38"/>
      <c r="FH339" s="38"/>
      <c r="FI339" s="38"/>
    </row>
    <row r="340" spans="1:165" s="44" customFormat="1" ht="125.25" customHeight="1">
      <c r="A340" s="381"/>
      <c r="B340" s="476"/>
      <c r="C340" s="469"/>
      <c r="D340" s="470"/>
      <c r="E340" s="469"/>
      <c r="F340" s="470"/>
      <c r="G340" s="469"/>
      <c r="H340" s="470"/>
      <c r="I340" s="468"/>
      <c r="J340" s="463" t="s">
        <v>281</v>
      </c>
      <c r="K340" s="464" t="s">
        <v>124</v>
      </c>
      <c r="L340" s="465" t="s">
        <v>176</v>
      </c>
      <c r="M340" s="486">
        <v>39</v>
      </c>
      <c r="N340" s="486">
        <v>39</v>
      </c>
      <c r="O340" s="406">
        <f t="shared" ref="O340:O345" si="63">N340/M340*100</f>
        <v>100</v>
      </c>
      <c r="P340" s="433"/>
      <c r="Q340" s="476"/>
      <c r="BS340" s="38"/>
      <c r="BT340" s="38"/>
      <c r="BU340" s="38"/>
      <c r="BV340" s="38"/>
      <c r="BW340" s="38"/>
      <c r="BX340" s="38"/>
      <c r="BY340" s="38"/>
      <c r="BZ340" s="38"/>
      <c r="CA340" s="38"/>
      <c r="CB340" s="38"/>
      <c r="CC340" s="38"/>
      <c r="CD340" s="38"/>
      <c r="CE340" s="38"/>
      <c r="CF340" s="38"/>
      <c r="CG340" s="38"/>
      <c r="CH340" s="38"/>
      <c r="CI340" s="38"/>
      <c r="CJ340" s="38"/>
      <c r="CK340" s="38"/>
      <c r="CL340" s="38"/>
      <c r="CM340" s="38"/>
      <c r="CN340" s="38"/>
      <c r="CO340" s="38"/>
      <c r="CP340" s="38"/>
      <c r="CQ340" s="38"/>
      <c r="CR340" s="38"/>
      <c r="CS340" s="38"/>
      <c r="CT340" s="38"/>
      <c r="CU340" s="38"/>
      <c r="CV340" s="38"/>
      <c r="CW340" s="38"/>
      <c r="CX340" s="38"/>
      <c r="CY340" s="38"/>
      <c r="CZ340" s="38"/>
      <c r="DA340" s="38"/>
      <c r="DB340" s="38"/>
      <c r="DC340" s="38"/>
      <c r="DD340" s="38"/>
      <c r="DE340" s="38"/>
      <c r="DF340" s="38"/>
      <c r="DG340" s="38"/>
      <c r="DH340" s="38"/>
      <c r="DI340" s="38"/>
      <c r="DJ340" s="38"/>
      <c r="DK340" s="38"/>
      <c r="DL340" s="38"/>
      <c r="DM340" s="38"/>
      <c r="DN340" s="38"/>
      <c r="DO340" s="38"/>
      <c r="DP340" s="38"/>
      <c r="DQ340" s="38"/>
      <c r="DR340" s="38"/>
      <c r="DS340" s="38"/>
      <c r="DT340" s="38"/>
      <c r="DU340" s="38"/>
      <c r="DV340" s="38"/>
      <c r="DW340" s="38"/>
      <c r="DX340" s="38"/>
      <c r="DY340" s="38"/>
      <c r="DZ340" s="38"/>
      <c r="EA340" s="38"/>
      <c r="EB340" s="38"/>
      <c r="EC340" s="38"/>
      <c r="ED340" s="38"/>
      <c r="EE340" s="38"/>
      <c r="EF340" s="38"/>
      <c r="EG340" s="38"/>
      <c r="EH340" s="38"/>
      <c r="EI340" s="38"/>
      <c r="EJ340" s="38"/>
      <c r="EK340" s="38"/>
      <c r="EL340" s="38"/>
      <c r="EM340" s="38"/>
      <c r="EN340" s="38"/>
      <c r="EO340" s="38"/>
      <c r="EP340" s="38"/>
      <c r="EQ340" s="38"/>
      <c r="ER340" s="38"/>
      <c r="ES340" s="38"/>
      <c r="ET340" s="38"/>
      <c r="EU340" s="38"/>
      <c r="EV340" s="38"/>
      <c r="EW340" s="38"/>
      <c r="EX340" s="38"/>
      <c r="EY340" s="38"/>
      <c r="EZ340" s="38"/>
      <c r="FA340" s="38"/>
      <c r="FB340" s="38"/>
      <c r="FC340" s="38"/>
      <c r="FD340" s="38"/>
      <c r="FE340" s="38"/>
      <c r="FF340" s="38"/>
      <c r="FG340" s="38"/>
      <c r="FH340" s="38"/>
      <c r="FI340" s="38"/>
    </row>
    <row r="341" spans="1:165" s="44" customFormat="1" ht="111.75" customHeight="1">
      <c r="A341" s="381"/>
      <c r="B341" s="476"/>
      <c r="C341" s="469"/>
      <c r="D341" s="470"/>
      <c r="E341" s="469"/>
      <c r="F341" s="470"/>
      <c r="G341" s="469"/>
      <c r="H341" s="470"/>
      <c r="I341" s="468"/>
      <c r="J341" s="463" t="s">
        <v>283</v>
      </c>
      <c r="K341" s="464" t="s">
        <v>111</v>
      </c>
      <c r="L341" s="465" t="s">
        <v>176</v>
      </c>
      <c r="M341" s="486">
        <v>2</v>
      </c>
      <c r="N341" s="486">
        <v>26</v>
      </c>
      <c r="O341" s="406">
        <f t="shared" si="62"/>
        <v>100</v>
      </c>
      <c r="P341" s="433"/>
      <c r="Q341" s="259" t="s">
        <v>795</v>
      </c>
      <c r="BS341" s="38"/>
      <c r="BT341" s="38"/>
      <c r="BU341" s="38"/>
      <c r="BV341" s="38"/>
      <c r="BW341" s="38"/>
      <c r="BX341" s="38"/>
      <c r="BY341" s="38"/>
      <c r="BZ341" s="38"/>
      <c r="CA341" s="38"/>
      <c r="CB341" s="38"/>
      <c r="CC341" s="38"/>
      <c r="CD341" s="38"/>
      <c r="CE341" s="38"/>
      <c r="CF341" s="38"/>
      <c r="CG341" s="38"/>
      <c r="CH341" s="38"/>
      <c r="CI341" s="38"/>
      <c r="CJ341" s="38"/>
      <c r="CK341" s="38"/>
      <c r="CL341" s="38"/>
      <c r="CM341" s="38"/>
      <c r="CN341" s="38"/>
      <c r="CO341" s="38"/>
      <c r="CP341" s="38"/>
      <c r="CQ341" s="38"/>
      <c r="CR341" s="38"/>
      <c r="CS341" s="38"/>
      <c r="CT341" s="38"/>
      <c r="CU341" s="38"/>
      <c r="CV341" s="38"/>
      <c r="CW341" s="38"/>
      <c r="CX341" s="38"/>
      <c r="CY341" s="38"/>
      <c r="CZ341" s="38"/>
      <c r="DA341" s="38"/>
      <c r="DB341" s="38"/>
      <c r="DC341" s="38"/>
      <c r="DD341" s="38"/>
      <c r="DE341" s="38"/>
      <c r="DF341" s="38"/>
      <c r="DG341" s="38"/>
      <c r="DH341" s="38"/>
      <c r="DI341" s="38"/>
      <c r="DJ341" s="38"/>
      <c r="DK341" s="38"/>
      <c r="DL341" s="38"/>
      <c r="DM341" s="38"/>
      <c r="DN341" s="38"/>
      <c r="DO341" s="38"/>
      <c r="DP341" s="38"/>
      <c r="DQ341" s="38"/>
      <c r="DR341" s="38"/>
      <c r="DS341" s="38"/>
      <c r="DT341" s="38"/>
      <c r="DU341" s="38"/>
      <c r="DV341" s="38"/>
      <c r="DW341" s="38"/>
      <c r="DX341" s="38"/>
      <c r="DY341" s="38"/>
      <c r="DZ341" s="38"/>
      <c r="EA341" s="38"/>
      <c r="EB341" s="38"/>
      <c r="EC341" s="38"/>
      <c r="ED341" s="38"/>
      <c r="EE341" s="38"/>
      <c r="EF341" s="38"/>
      <c r="EG341" s="38"/>
      <c r="EH341" s="38"/>
      <c r="EI341" s="38"/>
      <c r="EJ341" s="38"/>
      <c r="EK341" s="38"/>
      <c r="EL341" s="38"/>
      <c r="EM341" s="38"/>
      <c r="EN341" s="38"/>
      <c r="EO341" s="38"/>
      <c r="EP341" s="38"/>
      <c r="EQ341" s="38"/>
      <c r="ER341" s="38"/>
      <c r="ES341" s="38"/>
      <c r="ET341" s="38"/>
      <c r="EU341" s="38"/>
      <c r="EV341" s="38"/>
      <c r="EW341" s="38"/>
      <c r="EX341" s="38"/>
      <c r="EY341" s="38"/>
      <c r="EZ341" s="38"/>
      <c r="FA341" s="38"/>
      <c r="FB341" s="38"/>
      <c r="FC341" s="38"/>
      <c r="FD341" s="38"/>
      <c r="FE341" s="38"/>
      <c r="FF341" s="38"/>
      <c r="FG341" s="38"/>
      <c r="FH341" s="38"/>
      <c r="FI341" s="38"/>
    </row>
    <row r="342" spans="1:165" s="44" customFormat="1" ht="86.25" customHeight="1">
      <c r="A342" s="381"/>
      <c r="B342" s="476"/>
      <c r="C342" s="469"/>
      <c r="D342" s="470"/>
      <c r="E342" s="469"/>
      <c r="F342" s="470"/>
      <c r="G342" s="469"/>
      <c r="H342" s="470"/>
      <c r="I342" s="468"/>
      <c r="J342" s="463" t="s">
        <v>284</v>
      </c>
      <c r="K342" s="464" t="s">
        <v>112</v>
      </c>
      <c r="L342" s="465" t="s">
        <v>176</v>
      </c>
      <c r="M342" s="486">
        <v>150</v>
      </c>
      <c r="N342" s="486">
        <v>262</v>
      </c>
      <c r="O342" s="406">
        <f t="shared" si="62"/>
        <v>100</v>
      </c>
      <c r="P342" s="433"/>
      <c r="Q342" s="259" t="s">
        <v>795</v>
      </c>
      <c r="BS342" s="38"/>
      <c r="BT342" s="38"/>
      <c r="BU342" s="38"/>
      <c r="BV342" s="38"/>
      <c r="BW342" s="38"/>
      <c r="BX342" s="38"/>
      <c r="BY342" s="38"/>
      <c r="BZ342" s="38"/>
      <c r="CA342" s="38"/>
      <c r="CB342" s="38"/>
      <c r="CC342" s="38"/>
      <c r="CD342" s="38"/>
      <c r="CE342" s="38"/>
      <c r="CF342" s="38"/>
      <c r="CG342" s="38"/>
      <c r="CH342" s="38"/>
      <c r="CI342" s="38"/>
      <c r="CJ342" s="38"/>
      <c r="CK342" s="38"/>
      <c r="CL342" s="38"/>
      <c r="CM342" s="38"/>
      <c r="CN342" s="38"/>
      <c r="CO342" s="38"/>
      <c r="CP342" s="38"/>
      <c r="CQ342" s="38"/>
      <c r="CR342" s="38"/>
      <c r="CS342" s="38"/>
      <c r="CT342" s="38"/>
      <c r="CU342" s="38"/>
      <c r="CV342" s="38"/>
      <c r="CW342" s="38"/>
      <c r="CX342" s="38"/>
      <c r="CY342" s="38"/>
      <c r="CZ342" s="38"/>
      <c r="DA342" s="38"/>
      <c r="DB342" s="38"/>
      <c r="DC342" s="38"/>
      <c r="DD342" s="38"/>
      <c r="DE342" s="38"/>
      <c r="DF342" s="38"/>
      <c r="DG342" s="38"/>
      <c r="DH342" s="38"/>
      <c r="DI342" s="38"/>
      <c r="DJ342" s="38"/>
      <c r="DK342" s="38"/>
      <c r="DL342" s="38"/>
      <c r="DM342" s="38"/>
      <c r="DN342" s="38"/>
      <c r="DO342" s="38"/>
      <c r="DP342" s="38"/>
      <c r="DQ342" s="38"/>
      <c r="DR342" s="38"/>
      <c r="DS342" s="38"/>
      <c r="DT342" s="38"/>
      <c r="DU342" s="38"/>
      <c r="DV342" s="38"/>
      <c r="DW342" s="38"/>
      <c r="DX342" s="38"/>
      <c r="DY342" s="38"/>
      <c r="DZ342" s="38"/>
      <c r="EA342" s="38"/>
      <c r="EB342" s="38"/>
      <c r="EC342" s="38"/>
      <c r="ED342" s="38"/>
      <c r="EE342" s="38"/>
      <c r="EF342" s="38"/>
      <c r="EG342" s="38"/>
      <c r="EH342" s="38"/>
      <c r="EI342" s="38"/>
      <c r="EJ342" s="38"/>
      <c r="EK342" s="38"/>
      <c r="EL342" s="38"/>
      <c r="EM342" s="38"/>
      <c r="EN342" s="38"/>
      <c r="EO342" s="38"/>
      <c r="EP342" s="38"/>
      <c r="EQ342" s="38"/>
      <c r="ER342" s="38"/>
      <c r="ES342" s="38"/>
      <c r="ET342" s="38"/>
      <c r="EU342" s="38"/>
      <c r="EV342" s="38"/>
      <c r="EW342" s="38"/>
      <c r="EX342" s="38"/>
      <c r="EY342" s="38"/>
      <c r="EZ342" s="38"/>
      <c r="FA342" s="38"/>
      <c r="FB342" s="38"/>
      <c r="FC342" s="38"/>
      <c r="FD342" s="38"/>
      <c r="FE342" s="38"/>
      <c r="FF342" s="38"/>
      <c r="FG342" s="38"/>
      <c r="FH342" s="38"/>
      <c r="FI342" s="38"/>
    </row>
    <row r="343" spans="1:165" s="44" customFormat="1" ht="120" customHeight="1">
      <c r="A343" s="381"/>
      <c r="B343" s="476"/>
      <c r="C343" s="469"/>
      <c r="D343" s="470"/>
      <c r="E343" s="469"/>
      <c r="F343" s="470"/>
      <c r="G343" s="469"/>
      <c r="H343" s="470"/>
      <c r="I343" s="468"/>
      <c r="J343" s="463" t="s">
        <v>285</v>
      </c>
      <c r="K343" s="464" t="s">
        <v>113</v>
      </c>
      <c r="L343" s="465" t="s">
        <v>176</v>
      </c>
      <c r="M343" s="486">
        <v>3360</v>
      </c>
      <c r="N343" s="486">
        <v>3270</v>
      </c>
      <c r="O343" s="406">
        <f t="shared" si="63"/>
        <v>97.321428571428569</v>
      </c>
      <c r="P343" s="433"/>
      <c r="Q343" s="464" t="s">
        <v>273</v>
      </c>
      <c r="BS343" s="38"/>
      <c r="BT343" s="38"/>
      <c r="BU343" s="38"/>
      <c r="BV343" s="38"/>
      <c r="BW343" s="38"/>
      <c r="BX343" s="38"/>
      <c r="BY343" s="38"/>
      <c r="BZ343" s="38"/>
      <c r="CA343" s="38"/>
      <c r="CB343" s="38"/>
      <c r="CC343" s="38"/>
      <c r="CD343" s="38"/>
      <c r="CE343" s="38"/>
      <c r="CF343" s="38"/>
      <c r="CG343" s="38"/>
      <c r="CH343" s="38"/>
      <c r="CI343" s="38"/>
      <c r="CJ343" s="38"/>
      <c r="CK343" s="38"/>
      <c r="CL343" s="38"/>
      <c r="CM343" s="38"/>
      <c r="CN343" s="38"/>
      <c r="CO343" s="38"/>
      <c r="CP343" s="38"/>
      <c r="CQ343" s="38"/>
      <c r="CR343" s="38"/>
      <c r="CS343" s="38"/>
      <c r="CT343" s="38"/>
      <c r="CU343" s="38"/>
      <c r="CV343" s="38"/>
      <c r="CW343" s="38"/>
      <c r="CX343" s="38"/>
      <c r="CY343" s="38"/>
      <c r="CZ343" s="38"/>
      <c r="DA343" s="38"/>
      <c r="DB343" s="38"/>
      <c r="DC343" s="38"/>
      <c r="DD343" s="38"/>
      <c r="DE343" s="38"/>
      <c r="DF343" s="38"/>
      <c r="DG343" s="38"/>
      <c r="DH343" s="38"/>
      <c r="DI343" s="38"/>
      <c r="DJ343" s="38"/>
      <c r="DK343" s="38"/>
      <c r="DL343" s="38"/>
      <c r="DM343" s="38"/>
      <c r="DN343" s="38"/>
      <c r="DO343" s="38"/>
      <c r="DP343" s="38"/>
      <c r="DQ343" s="38"/>
      <c r="DR343" s="38"/>
      <c r="DS343" s="38"/>
      <c r="DT343" s="38"/>
      <c r="DU343" s="38"/>
      <c r="DV343" s="38"/>
      <c r="DW343" s="38"/>
      <c r="DX343" s="38"/>
      <c r="DY343" s="38"/>
      <c r="DZ343" s="38"/>
      <c r="EA343" s="38"/>
      <c r="EB343" s="38"/>
      <c r="EC343" s="38"/>
      <c r="ED343" s="38"/>
      <c r="EE343" s="38"/>
      <c r="EF343" s="38"/>
      <c r="EG343" s="38"/>
      <c r="EH343" s="38"/>
      <c r="EI343" s="38"/>
      <c r="EJ343" s="38"/>
      <c r="EK343" s="38"/>
      <c r="EL343" s="38"/>
      <c r="EM343" s="38"/>
      <c r="EN343" s="38"/>
      <c r="EO343" s="38"/>
      <c r="EP343" s="38"/>
      <c r="EQ343" s="38"/>
      <c r="ER343" s="38"/>
      <c r="ES343" s="38"/>
      <c r="ET343" s="38"/>
      <c r="EU343" s="38"/>
      <c r="EV343" s="38"/>
      <c r="EW343" s="38"/>
      <c r="EX343" s="38"/>
      <c r="EY343" s="38"/>
      <c r="EZ343" s="38"/>
      <c r="FA343" s="38"/>
      <c r="FB343" s="38"/>
      <c r="FC343" s="38"/>
      <c r="FD343" s="38"/>
      <c r="FE343" s="38"/>
      <c r="FF343" s="38"/>
      <c r="FG343" s="38"/>
      <c r="FH343" s="38"/>
      <c r="FI343" s="38"/>
    </row>
    <row r="344" spans="1:165" s="44" customFormat="1" ht="78.75" customHeight="1">
      <c r="A344" s="381"/>
      <c r="B344" s="476"/>
      <c r="C344" s="469"/>
      <c r="D344" s="470"/>
      <c r="E344" s="469"/>
      <c r="F344" s="470"/>
      <c r="G344" s="469"/>
      <c r="H344" s="470"/>
      <c r="I344" s="468"/>
      <c r="J344" s="463" t="s">
        <v>286</v>
      </c>
      <c r="K344" s="464" t="s">
        <v>114</v>
      </c>
      <c r="L344" s="465" t="s">
        <v>176</v>
      </c>
      <c r="M344" s="486">
        <v>170</v>
      </c>
      <c r="N344" s="486">
        <v>213</v>
      </c>
      <c r="O344" s="406">
        <f t="shared" si="62"/>
        <v>100</v>
      </c>
      <c r="P344" s="433"/>
      <c r="Q344" s="467"/>
      <c r="BS344" s="38"/>
      <c r="BT344" s="38"/>
      <c r="BU344" s="38"/>
      <c r="BV344" s="38"/>
      <c r="BW344" s="38"/>
      <c r="BX344" s="38"/>
      <c r="BY344" s="38"/>
      <c r="BZ344" s="38"/>
      <c r="CA344" s="38"/>
      <c r="CB344" s="38"/>
      <c r="CC344" s="38"/>
      <c r="CD344" s="38"/>
      <c r="CE344" s="38"/>
      <c r="CF344" s="38"/>
      <c r="CG344" s="38"/>
      <c r="CH344" s="38"/>
      <c r="CI344" s="38"/>
      <c r="CJ344" s="38"/>
      <c r="CK344" s="38"/>
      <c r="CL344" s="38"/>
      <c r="CM344" s="38"/>
      <c r="CN344" s="38"/>
      <c r="CO344" s="38"/>
      <c r="CP344" s="38"/>
      <c r="CQ344" s="38"/>
      <c r="CR344" s="38"/>
      <c r="CS344" s="38"/>
      <c r="CT344" s="38"/>
      <c r="CU344" s="38"/>
      <c r="CV344" s="38"/>
      <c r="CW344" s="38"/>
      <c r="CX344" s="38"/>
      <c r="CY344" s="38"/>
      <c r="CZ344" s="38"/>
      <c r="DA344" s="38"/>
      <c r="DB344" s="38"/>
      <c r="DC344" s="38"/>
      <c r="DD344" s="38"/>
      <c r="DE344" s="38"/>
      <c r="DF344" s="38"/>
      <c r="DG344" s="38"/>
      <c r="DH344" s="38"/>
      <c r="DI344" s="38"/>
      <c r="DJ344" s="38"/>
      <c r="DK344" s="38"/>
      <c r="DL344" s="38"/>
      <c r="DM344" s="38"/>
      <c r="DN344" s="38"/>
      <c r="DO344" s="38"/>
      <c r="DP344" s="38"/>
      <c r="DQ344" s="38"/>
      <c r="DR344" s="38"/>
      <c r="DS344" s="38"/>
      <c r="DT344" s="38"/>
      <c r="DU344" s="38"/>
      <c r="DV344" s="38"/>
      <c r="DW344" s="38"/>
      <c r="DX344" s="38"/>
      <c r="DY344" s="38"/>
      <c r="DZ344" s="38"/>
      <c r="EA344" s="38"/>
      <c r="EB344" s="38"/>
      <c r="EC344" s="38"/>
      <c r="ED344" s="38"/>
      <c r="EE344" s="38"/>
      <c r="EF344" s="38"/>
      <c r="EG344" s="38"/>
      <c r="EH344" s="38"/>
      <c r="EI344" s="38"/>
      <c r="EJ344" s="38"/>
      <c r="EK344" s="38"/>
      <c r="EL344" s="38"/>
      <c r="EM344" s="38"/>
      <c r="EN344" s="38"/>
      <c r="EO344" s="38"/>
      <c r="EP344" s="38"/>
      <c r="EQ344" s="38"/>
      <c r="ER344" s="38"/>
      <c r="ES344" s="38"/>
      <c r="ET344" s="38"/>
      <c r="EU344" s="38"/>
      <c r="EV344" s="38"/>
      <c r="EW344" s="38"/>
      <c r="EX344" s="38"/>
      <c r="EY344" s="38"/>
      <c r="EZ344" s="38"/>
      <c r="FA344" s="38"/>
      <c r="FB344" s="38"/>
      <c r="FC344" s="38"/>
      <c r="FD344" s="38"/>
      <c r="FE344" s="38"/>
      <c r="FF344" s="38"/>
      <c r="FG344" s="38"/>
      <c r="FH344" s="38"/>
      <c r="FI344" s="38"/>
    </row>
    <row r="345" spans="1:165" s="44" customFormat="1" ht="139.5" customHeight="1">
      <c r="A345" s="381"/>
      <c r="B345" s="476"/>
      <c r="C345" s="469"/>
      <c r="D345" s="470"/>
      <c r="E345" s="469"/>
      <c r="F345" s="470"/>
      <c r="G345" s="469"/>
      <c r="H345" s="470"/>
      <c r="I345" s="468"/>
      <c r="J345" s="463" t="s">
        <v>287</v>
      </c>
      <c r="K345" s="464" t="s">
        <v>115</v>
      </c>
      <c r="L345" s="465" t="s">
        <v>176</v>
      </c>
      <c r="M345" s="486">
        <v>84</v>
      </c>
      <c r="N345" s="486">
        <v>84</v>
      </c>
      <c r="O345" s="406">
        <f t="shared" si="63"/>
        <v>100</v>
      </c>
      <c r="P345" s="433"/>
      <c r="Q345" s="467"/>
      <c r="BS345" s="38"/>
      <c r="BT345" s="38"/>
      <c r="BU345" s="38"/>
      <c r="BV345" s="38"/>
      <c r="BW345" s="38"/>
      <c r="BX345" s="38"/>
      <c r="BY345" s="38"/>
      <c r="BZ345" s="38"/>
      <c r="CA345" s="38"/>
      <c r="CB345" s="38"/>
      <c r="CC345" s="38"/>
      <c r="CD345" s="38"/>
      <c r="CE345" s="38"/>
      <c r="CF345" s="38"/>
      <c r="CG345" s="38"/>
      <c r="CH345" s="38"/>
      <c r="CI345" s="38"/>
      <c r="CJ345" s="38"/>
      <c r="CK345" s="38"/>
      <c r="CL345" s="38"/>
      <c r="CM345" s="38"/>
      <c r="CN345" s="38"/>
      <c r="CO345" s="38"/>
      <c r="CP345" s="38"/>
      <c r="CQ345" s="38"/>
      <c r="CR345" s="38"/>
      <c r="CS345" s="38"/>
      <c r="CT345" s="38"/>
      <c r="CU345" s="38"/>
      <c r="CV345" s="38"/>
      <c r="CW345" s="38"/>
      <c r="CX345" s="38"/>
      <c r="CY345" s="38"/>
      <c r="CZ345" s="38"/>
      <c r="DA345" s="38"/>
      <c r="DB345" s="38"/>
      <c r="DC345" s="38"/>
      <c r="DD345" s="38"/>
      <c r="DE345" s="38"/>
      <c r="DF345" s="38"/>
      <c r="DG345" s="38"/>
      <c r="DH345" s="38"/>
      <c r="DI345" s="38"/>
      <c r="DJ345" s="38"/>
      <c r="DK345" s="38"/>
      <c r="DL345" s="38"/>
      <c r="DM345" s="38"/>
      <c r="DN345" s="38"/>
      <c r="DO345" s="38"/>
      <c r="DP345" s="38"/>
      <c r="DQ345" s="38"/>
      <c r="DR345" s="38"/>
      <c r="DS345" s="38"/>
      <c r="DT345" s="38"/>
      <c r="DU345" s="38"/>
      <c r="DV345" s="38"/>
      <c r="DW345" s="38"/>
      <c r="DX345" s="38"/>
      <c r="DY345" s="38"/>
      <c r="DZ345" s="38"/>
      <c r="EA345" s="38"/>
      <c r="EB345" s="38"/>
      <c r="EC345" s="38"/>
      <c r="ED345" s="38"/>
      <c r="EE345" s="38"/>
      <c r="EF345" s="38"/>
      <c r="EG345" s="38"/>
      <c r="EH345" s="38"/>
      <c r="EI345" s="38"/>
      <c r="EJ345" s="38"/>
      <c r="EK345" s="38"/>
      <c r="EL345" s="38"/>
      <c r="EM345" s="38"/>
      <c r="EN345" s="38"/>
      <c r="EO345" s="38"/>
      <c r="EP345" s="38"/>
      <c r="EQ345" s="38"/>
      <c r="ER345" s="38"/>
      <c r="ES345" s="38"/>
      <c r="ET345" s="38"/>
      <c r="EU345" s="38"/>
      <c r="EV345" s="38"/>
      <c r="EW345" s="38"/>
      <c r="EX345" s="38"/>
      <c r="EY345" s="38"/>
      <c r="EZ345" s="38"/>
      <c r="FA345" s="38"/>
      <c r="FB345" s="38"/>
      <c r="FC345" s="38"/>
      <c r="FD345" s="38"/>
      <c r="FE345" s="38"/>
      <c r="FF345" s="38"/>
      <c r="FG345" s="38"/>
      <c r="FH345" s="38"/>
      <c r="FI345" s="38"/>
    </row>
    <row r="346" spans="1:165" s="44" customFormat="1" ht="46.8">
      <c r="A346" s="381"/>
      <c r="B346" s="476"/>
      <c r="C346" s="469"/>
      <c r="D346" s="470"/>
      <c r="E346" s="469"/>
      <c r="F346" s="470"/>
      <c r="G346" s="469"/>
      <c r="H346" s="470"/>
      <c r="I346" s="468"/>
      <c r="J346" s="463" t="s">
        <v>288</v>
      </c>
      <c r="K346" s="464" t="s">
        <v>116</v>
      </c>
      <c r="L346" s="465" t="s">
        <v>176</v>
      </c>
      <c r="M346" s="487">
        <v>3600</v>
      </c>
      <c r="N346" s="487">
        <v>7069</v>
      </c>
      <c r="O346" s="406">
        <f t="shared" si="62"/>
        <v>100</v>
      </c>
      <c r="P346" s="433"/>
      <c r="Q346" s="259" t="s">
        <v>796</v>
      </c>
      <c r="BS346" s="38"/>
      <c r="BT346" s="38"/>
      <c r="BU346" s="38"/>
      <c r="BV346" s="38"/>
      <c r="BW346" s="38"/>
      <c r="BX346" s="38"/>
      <c r="BY346" s="38"/>
      <c r="BZ346" s="38"/>
      <c r="CA346" s="38"/>
      <c r="CB346" s="38"/>
      <c r="CC346" s="38"/>
      <c r="CD346" s="38"/>
      <c r="CE346" s="38"/>
      <c r="CF346" s="38"/>
      <c r="CG346" s="38"/>
      <c r="CH346" s="38"/>
      <c r="CI346" s="38"/>
      <c r="CJ346" s="38"/>
      <c r="CK346" s="38"/>
      <c r="CL346" s="38"/>
      <c r="CM346" s="38"/>
      <c r="CN346" s="38"/>
      <c r="CO346" s="38"/>
      <c r="CP346" s="38"/>
      <c r="CQ346" s="38"/>
      <c r="CR346" s="38"/>
      <c r="CS346" s="38"/>
      <c r="CT346" s="38"/>
      <c r="CU346" s="38"/>
      <c r="CV346" s="38"/>
      <c r="CW346" s="38"/>
      <c r="CX346" s="38"/>
      <c r="CY346" s="38"/>
      <c r="CZ346" s="38"/>
      <c r="DA346" s="38"/>
      <c r="DB346" s="38"/>
      <c r="DC346" s="38"/>
      <c r="DD346" s="38"/>
      <c r="DE346" s="38"/>
      <c r="DF346" s="38"/>
      <c r="DG346" s="38"/>
      <c r="DH346" s="38"/>
      <c r="DI346" s="38"/>
      <c r="DJ346" s="38"/>
      <c r="DK346" s="38"/>
      <c r="DL346" s="38"/>
      <c r="DM346" s="38"/>
      <c r="DN346" s="38"/>
      <c r="DO346" s="38"/>
      <c r="DP346" s="38"/>
      <c r="DQ346" s="38"/>
      <c r="DR346" s="38"/>
      <c r="DS346" s="38"/>
      <c r="DT346" s="38"/>
      <c r="DU346" s="38"/>
      <c r="DV346" s="38"/>
      <c r="DW346" s="38"/>
      <c r="DX346" s="38"/>
      <c r="DY346" s="38"/>
      <c r="DZ346" s="38"/>
      <c r="EA346" s="38"/>
      <c r="EB346" s="38"/>
      <c r="EC346" s="38"/>
      <c r="ED346" s="38"/>
      <c r="EE346" s="38"/>
      <c r="EF346" s="38"/>
      <c r="EG346" s="38"/>
      <c r="EH346" s="38"/>
      <c r="EI346" s="38"/>
      <c r="EJ346" s="38"/>
      <c r="EK346" s="38"/>
      <c r="EL346" s="38"/>
      <c r="EM346" s="38"/>
      <c r="EN346" s="38"/>
      <c r="EO346" s="38"/>
      <c r="EP346" s="38"/>
      <c r="EQ346" s="38"/>
      <c r="ER346" s="38"/>
      <c r="ES346" s="38"/>
      <c r="ET346" s="38"/>
      <c r="EU346" s="38"/>
      <c r="EV346" s="38"/>
      <c r="EW346" s="38"/>
      <c r="EX346" s="38"/>
      <c r="EY346" s="38"/>
      <c r="EZ346" s="38"/>
      <c r="FA346" s="38"/>
      <c r="FB346" s="38"/>
      <c r="FC346" s="38"/>
      <c r="FD346" s="38"/>
      <c r="FE346" s="38"/>
      <c r="FF346" s="38"/>
      <c r="FG346" s="38"/>
      <c r="FH346" s="38"/>
      <c r="FI346" s="38"/>
    </row>
    <row r="347" spans="1:165" s="44" customFormat="1" ht="140.4">
      <c r="A347" s="381"/>
      <c r="B347" s="476"/>
      <c r="C347" s="469"/>
      <c r="D347" s="470"/>
      <c r="E347" s="469"/>
      <c r="F347" s="470"/>
      <c r="G347" s="469"/>
      <c r="H347" s="470"/>
      <c r="I347" s="468"/>
      <c r="J347" s="463" t="s">
        <v>289</v>
      </c>
      <c r="K347" s="464" t="s">
        <v>121</v>
      </c>
      <c r="L347" s="465" t="s">
        <v>176</v>
      </c>
      <c r="M347" s="487">
        <v>800</v>
      </c>
      <c r="N347" s="487">
        <v>2443</v>
      </c>
      <c r="O347" s="406">
        <f t="shared" si="62"/>
        <v>100</v>
      </c>
      <c r="P347" s="433"/>
      <c r="Q347" s="259" t="s">
        <v>797</v>
      </c>
      <c r="BS347" s="38"/>
      <c r="BT347" s="38"/>
      <c r="BU347" s="38"/>
      <c r="BV347" s="38"/>
      <c r="BW347" s="38"/>
      <c r="BX347" s="38"/>
      <c r="BY347" s="38"/>
      <c r="BZ347" s="38"/>
      <c r="CA347" s="38"/>
      <c r="CB347" s="38"/>
      <c r="CC347" s="38"/>
      <c r="CD347" s="38"/>
      <c r="CE347" s="38"/>
      <c r="CF347" s="38"/>
      <c r="CG347" s="38"/>
      <c r="CH347" s="38"/>
      <c r="CI347" s="38"/>
      <c r="CJ347" s="38"/>
      <c r="CK347" s="38"/>
      <c r="CL347" s="38"/>
      <c r="CM347" s="38"/>
      <c r="CN347" s="38"/>
      <c r="CO347" s="38"/>
      <c r="CP347" s="38"/>
      <c r="CQ347" s="38"/>
      <c r="CR347" s="38"/>
      <c r="CS347" s="38"/>
      <c r="CT347" s="38"/>
      <c r="CU347" s="38"/>
      <c r="CV347" s="38"/>
      <c r="CW347" s="38"/>
      <c r="CX347" s="38"/>
      <c r="CY347" s="38"/>
      <c r="CZ347" s="38"/>
      <c r="DA347" s="38"/>
      <c r="DB347" s="38"/>
      <c r="DC347" s="38"/>
      <c r="DD347" s="38"/>
      <c r="DE347" s="38"/>
      <c r="DF347" s="38"/>
      <c r="DG347" s="38"/>
      <c r="DH347" s="38"/>
      <c r="DI347" s="38"/>
      <c r="DJ347" s="38"/>
      <c r="DK347" s="38"/>
      <c r="DL347" s="38"/>
      <c r="DM347" s="38"/>
      <c r="DN347" s="38"/>
      <c r="DO347" s="38"/>
      <c r="DP347" s="38"/>
      <c r="DQ347" s="38"/>
      <c r="DR347" s="38"/>
      <c r="DS347" s="38"/>
      <c r="DT347" s="38"/>
      <c r="DU347" s="38"/>
      <c r="DV347" s="38"/>
      <c r="DW347" s="38"/>
      <c r="DX347" s="38"/>
      <c r="DY347" s="38"/>
      <c r="DZ347" s="38"/>
      <c r="EA347" s="38"/>
      <c r="EB347" s="38"/>
      <c r="EC347" s="38"/>
      <c r="ED347" s="38"/>
      <c r="EE347" s="38"/>
      <c r="EF347" s="38"/>
      <c r="EG347" s="38"/>
      <c r="EH347" s="38"/>
      <c r="EI347" s="38"/>
      <c r="EJ347" s="38"/>
      <c r="EK347" s="38"/>
      <c r="EL347" s="38"/>
      <c r="EM347" s="38"/>
      <c r="EN347" s="38"/>
      <c r="EO347" s="38"/>
      <c r="EP347" s="38"/>
      <c r="EQ347" s="38"/>
      <c r="ER347" s="38"/>
      <c r="ES347" s="38"/>
      <c r="ET347" s="38"/>
      <c r="EU347" s="38"/>
      <c r="EV347" s="38"/>
      <c r="EW347" s="38"/>
      <c r="EX347" s="38"/>
      <c r="EY347" s="38"/>
      <c r="EZ347" s="38"/>
      <c r="FA347" s="38"/>
      <c r="FB347" s="38"/>
      <c r="FC347" s="38"/>
      <c r="FD347" s="38"/>
      <c r="FE347" s="38"/>
      <c r="FF347" s="38"/>
      <c r="FG347" s="38"/>
      <c r="FH347" s="38"/>
      <c r="FI347" s="38"/>
    </row>
    <row r="348" spans="1:165" s="44" customFormat="1" ht="57" customHeight="1">
      <c r="A348" s="381"/>
      <c r="B348" s="476"/>
      <c r="C348" s="469"/>
      <c r="D348" s="470"/>
      <c r="E348" s="469"/>
      <c r="F348" s="470"/>
      <c r="G348" s="469"/>
      <c r="H348" s="470"/>
      <c r="I348" s="468"/>
      <c r="J348" s="463" t="s">
        <v>290</v>
      </c>
      <c r="K348" s="464" t="s">
        <v>117</v>
      </c>
      <c r="L348" s="465" t="s">
        <v>176</v>
      </c>
      <c r="M348" s="486">
        <v>2000</v>
      </c>
      <c r="N348" s="486">
        <v>2532</v>
      </c>
      <c r="O348" s="406">
        <f t="shared" si="62"/>
        <v>100</v>
      </c>
      <c r="P348" s="433"/>
      <c r="Q348" s="476"/>
      <c r="BS348" s="38"/>
      <c r="BT348" s="38"/>
      <c r="BU348" s="38"/>
      <c r="BV348" s="38"/>
      <c r="BW348" s="38"/>
      <c r="BX348" s="38"/>
      <c r="BY348" s="38"/>
      <c r="BZ348" s="38"/>
      <c r="CA348" s="38"/>
      <c r="CB348" s="38"/>
      <c r="CC348" s="38"/>
      <c r="CD348" s="38"/>
      <c r="CE348" s="38"/>
      <c r="CF348" s="38"/>
      <c r="CG348" s="38"/>
      <c r="CH348" s="38"/>
      <c r="CI348" s="38"/>
      <c r="CJ348" s="38"/>
      <c r="CK348" s="38"/>
      <c r="CL348" s="38"/>
      <c r="CM348" s="38"/>
      <c r="CN348" s="38"/>
      <c r="CO348" s="38"/>
      <c r="CP348" s="38"/>
      <c r="CQ348" s="38"/>
      <c r="CR348" s="38"/>
      <c r="CS348" s="38"/>
      <c r="CT348" s="38"/>
      <c r="CU348" s="38"/>
      <c r="CV348" s="38"/>
      <c r="CW348" s="38"/>
      <c r="CX348" s="38"/>
      <c r="CY348" s="38"/>
      <c r="CZ348" s="38"/>
      <c r="DA348" s="38"/>
      <c r="DB348" s="38"/>
      <c r="DC348" s="38"/>
      <c r="DD348" s="38"/>
      <c r="DE348" s="38"/>
      <c r="DF348" s="38"/>
      <c r="DG348" s="38"/>
      <c r="DH348" s="38"/>
      <c r="DI348" s="38"/>
      <c r="DJ348" s="38"/>
      <c r="DK348" s="38"/>
      <c r="DL348" s="38"/>
      <c r="DM348" s="38"/>
      <c r="DN348" s="38"/>
      <c r="DO348" s="38"/>
      <c r="DP348" s="38"/>
      <c r="DQ348" s="38"/>
      <c r="DR348" s="38"/>
      <c r="DS348" s="38"/>
      <c r="DT348" s="38"/>
      <c r="DU348" s="38"/>
      <c r="DV348" s="38"/>
      <c r="DW348" s="38"/>
      <c r="DX348" s="38"/>
      <c r="DY348" s="38"/>
      <c r="DZ348" s="38"/>
      <c r="EA348" s="38"/>
      <c r="EB348" s="38"/>
      <c r="EC348" s="38"/>
      <c r="ED348" s="38"/>
      <c r="EE348" s="38"/>
      <c r="EF348" s="38"/>
      <c r="EG348" s="38"/>
      <c r="EH348" s="38"/>
      <c r="EI348" s="38"/>
      <c r="EJ348" s="38"/>
      <c r="EK348" s="38"/>
      <c r="EL348" s="38"/>
      <c r="EM348" s="38"/>
      <c r="EN348" s="38"/>
      <c r="EO348" s="38"/>
      <c r="EP348" s="38"/>
      <c r="EQ348" s="38"/>
      <c r="ER348" s="38"/>
      <c r="ES348" s="38"/>
      <c r="ET348" s="38"/>
      <c r="EU348" s="38"/>
      <c r="EV348" s="38"/>
      <c r="EW348" s="38"/>
      <c r="EX348" s="38"/>
      <c r="EY348" s="38"/>
      <c r="EZ348" s="38"/>
      <c r="FA348" s="38"/>
      <c r="FB348" s="38"/>
      <c r="FC348" s="38"/>
      <c r="FD348" s="38"/>
      <c r="FE348" s="38"/>
      <c r="FF348" s="38"/>
      <c r="FG348" s="38"/>
      <c r="FH348" s="38"/>
      <c r="FI348" s="38"/>
    </row>
    <row r="349" spans="1:165" s="265" customFormat="1" ht="53.25" customHeight="1">
      <c r="A349" s="381"/>
      <c r="B349" s="476"/>
      <c r="C349" s="469"/>
      <c r="D349" s="470"/>
      <c r="E349" s="469"/>
      <c r="F349" s="470"/>
      <c r="G349" s="469"/>
      <c r="H349" s="470"/>
      <c r="I349" s="468"/>
      <c r="J349" s="463" t="s">
        <v>291</v>
      </c>
      <c r="K349" s="464" t="s">
        <v>118</v>
      </c>
      <c r="L349" s="465" t="s">
        <v>105</v>
      </c>
      <c r="M349" s="487">
        <v>121700</v>
      </c>
      <c r="N349" s="487">
        <v>127256</v>
      </c>
      <c r="O349" s="406">
        <f t="shared" ref="O349" si="64">IF(N349/M349&gt;1,100)</f>
        <v>100</v>
      </c>
      <c r="P349" s="433"/>
      <c r="Q349" s="464"/>
      <c r="BS349" s="38"/>
      <c r="BT349" s="38"/>
      <c r="BU349" s="38"/>
      <c r="BV349" s="38"/>
      <c r="BW349" s="38"/>
      <c r="BX349" s="38"/>
      <c r="BY349" s="38"/>
      <c r="BZ349" s="38"/>
      <c r="CA349" s="38"/>
      <c r="CB349" s="38"/>
      <c r="CC349" s="38"/>
      <c r="CD349" s="38"/>
      <c r="CE349" s="38"/>
      <c r="CF349" s="38"/>
      <c r="CG349" s="38"/>
      <c r="CH349" s="38"/>
      <c r="CI349" s="38"/>
      <c r="CJ349" s="38"/>
      <c r="CK349" s="38"/>
      <c r="CL349" s="38"/>
      <c r="CM349" s="38"/>
      <c r="CN349" s="38"/>
      <c r="CO349" s="38"/>
      <c r="CP349" s="38"/>
      <c r="CQ349" s="38"/>
      <c r="CR349" s="38"/>
      <c r="CS349" s="38"/>
      <c r="CT349" s="38"/>
      <c r="CU349" s="38"/>
      <c r="CV349" s="38"/>
      <c r="CW349" s="38"/>
      <c r="CX349" s="38"/>
      <c r="CY349" s="38"/>
      <c r="CZ349" s="38"/>
      <c r="DA349" s="38"/>
      <c r="DB349" s="38"/>
      <c r="DC349" s="38"/>
      <c r="DD349" s="38"/>
      <c r="DE349" s="38"/>
      <c r="DF349" s="38"/>
      <c r="DG349" s="38"/>
      <c r="DH349" s="38"/>
      <c r="DI349" s="38"/>
      <c r="DJ349" s="38"/>
      <c r="DK349" s="38"/>
      <c r="DL349" s="38"/>
      <c r="DM349" s="38"/>
      <c r="DN349" s="38"/>
      <c r="DO349" s="38"/>
      <c r="DP349" s="38"/>
      <c r="DQ349" s="38"/>
      <c r="DR349" s="38"/>
      <c r="DS349" s="38"/>
      <c r="DT349" s="38"/>
      <c r="DU349" s="38"/>
      <c r="DV349" s="38"/>
      <c r="DW349" s="38"/>
      <c r="DX349" s="38"/>
      <c r="DY349" s="38"/>
      <c r="DZ349" s="38"/>
      <c r="EA349" s="38"/>
      <c r="EB349" s="38"/>
      <c r="EC349" s="38"/>
      <c r="ED349" s="38"/>
      <c r="EE349" s="38"/>
      <c r="EF349" s="38"/>
      <c r="EG349" s="38"/>
      <c r="EH349" s="38"/>
      <c r="EI349" s="38"/>
      <c r="EJ349" s="38"/>
      <c r="EK349" s="38"/>
      <c r="EL349" s="38"/>
      <c r="EM349" s="38"/>
      <c r="EN349" s="38"/>
      <c r="EO349" s="38"/>
      <c r="EP349" s="38"/>
      <c r="EQ349" s="38"/>
      <c r="ER349" s="38"/>
      <c r="ES349" s="38"/>
      <c r="ET349" s="38"/>
      <c r="EU349" s="38"/>
      <c r="EV349" s="38"/>
      <c r="EW349" s="38"/>
      <c r="EX349" s="38"/>
      <c r="EY349" s="38"/>
      <c r="EZ349" s="38"/>
      <c r="FA349" s="38"/>
      <c r="FB349" s="38"/>
      <c r="FC349" s="38"/>
      <c r="FD349" s="38"/>
      <c r="FE349" s="38"/>
      <c r="FF349" s="38"/>
      <c r="FG349" s="38"/>
      <c r="FH349" s="38"/>
      <c r="FI349" s="38"/>
    </row>
    <row r="350" spans="1:165" s="44" customFormat="1" ht="78.75" customHeight="1">
      <c r="A350" s="630" t="s">
        <v>436</v>
      </c>
      <c r="B350" s="289" t="s">
        <v>106</v>
      </c>
      <c r="C350" s="375" t="s">
        <v>253</v>
      </c>
      <c r="D350" s="403" t="s">
        <v>301</v>
      </c>
      <c r="E350" s="356">
        <v>142935.4</v>
      </c>
      <c r="F350" s="354">
        <v>142935.1</v>
      </c>
      <c r="G350" s="432" t="s">
        <v>5</v>
      </c>
      <c r="H350" s="471">
        <f>F350/E350*100</f>
        <v>99.999790114975028</v>
      </c>
      <c r="I350" s="462"/>
      <c r="J350" s="463" t="s">
        <v>254</v>
      </c>
      <c r="K350" s="464" t="s">
        <v>108</v>
      </c>
      <c r="L350" s="465" t="s">
        <v>109</v>
      </c>
      <c r="M350" s="484">
        <v>10432.73</v>
      </c>
      <c r="N350" s="484">
        <v>9292.14</v>
      </c>
      <c r="O350" s="406">
        <f t="shared" ref="O350:O352" si="65">N350/M350*100</f>
        <v>89.067195259534174</v>
      </c>
      <c r="P350" s="361">
        <f>SUM(O350:O361)/12</f>
        <v>95.6602595702131</v>
      </c>
      <c r="Q350" s="259" t="s">
        <v>798</v>
      </c>
      <c r="BS350" s="38"/>
      <c r="BT350" s="38"/>
      <c r="BU350" s="38"/>
      <c r="BV350" s="38"/>
      <c r="BW350" s="38"/>
      <c r="BX350" s="38"/>
      <c r="BY350" s="38"/>
      <c r="BZ350" s="38"/>
      <c r="CA350" s="38"/>
      <c r="CB350" s="38"/>
      <c r="CC350" s="38"/>
      <c r="CD350" s="38"/>
      <c r="CE350" s="38"/>
      <c r="CF350" s="38"/>
      <c r="CG350" s="38"/>
      <c r="CH350" s="38"/>
      <c r="CI350" s="38"/>
      <c r="CJ350" s="38"/>
      <c r="CK350" s="38"/>
      <c r="CL350" s="38"/>
      <c r="CM350" s="38"/>
      <c r="CN350" s="38"/>
      <c r="CO350" s="38"/>
      <c r="CP350" s="38"/>
      <c r="CQ350" s="38"/>
      <c r="CR350" s="38"/>
      <c r="CS350" s="38"/>
      <c r="CT350" s="38"/>
      <c r="CU350" s="38"/>
      <c r="CV350" s="38"/>
      <c r="CW350" s="38"/>
      <c r="CX350" s="38"/>
      <c r="CY350" s="38"/>
      <c r="CZ350" s="38"/>
      <c r="DA350" s="38"/>
      <c r="DB350" s="38"/>
      <c r="DC350" s="38"/>
      <c r="DD350" s="38"/>
      <c r="DE350" s="38"/>
      <c r="DF350" s="38"/>
      <c r="DG350" s="38"/>
      <c r="DH350" s="38"/>
      <c r="DI350" s="38"/>
      <c r="DJ350" s="38"/>
      <c r="DK350" s="38"/>
      <c r="DL350" s="38"/>
      <c r="DM350" s="38"/>
      <c r="DN350" s="38"/>
      <c r="DO350" s="38"/>
      <c r="DP350" s="38"/>
      <c r="DQ350" s="38"/>
      <c r="DR350" s="38"/>
      <c r="DS350" s="38"/>
      <c r="DT350" s="38"/>
      <c r="DU350" s="38"/>
      <c r="DV350" s="38"/>
      <c r="DW350" s="38"/>
      <c r="DX350" s="38"/>
      <c r="DY350" s="38"/>
      <c r="DZ350" s="38"/>
      <c r="EA350" s="38"/>
      <c r="EB350" s="38"/>
      <c r="EC350" s="38"/>
      <c r="ED350" s="38"/>
      <c r="EE350" s="38"/>
      <c r="EF350" s="38"/>
      <c r="EG350" s="38"/>
      <c r="EH350" s="38"/>
      <c r="EI350" s="38"/>
      <c r="EJ350" s="38"/>
      <c r="EK350" s="38"/>
      <c r="EL350" s="38"/>
      <c r="EM350" s="38"/>
      <c r="EN350" s="38"/>
      <c r="EO350" s="38"/>
      <c r="EP350" s="38"/>
      <c r="EQ350" s="38"/>
      <c r="ER350" s="38"/>
      <c r="ES350" s="38"/>
      <c r="ET350" s="38"/>
      <c r="EU350" s="38"/>
      <c r="EV350" s="38"/>
      <c r="EW350" s="38"/>
      <c r="EX350" s="38"/>
      <c r="EY350" s="38"/>
      <c r="EZ350" s="38"/>
      <c r="FA350" s="38"/>
      <c r="FB350" s="38"/>
      <c r="FC350" s="38"/>
      <c r="FD350" s="38"/>
      <c r="FE350" s="38"/>
      <c r="FF350" s="38"/>
      <c r="FG350" s="38"/>
      <c r="FH350" s="38"/>
      <c r="FI350" s="38"/>
    </row>
    <row r="351" spans="1:165" s="44" customFormat="1" ht="135" customHeight="1">
      <c r="A351" s="631"/>
      <c r="B351" s="476"/>
      <c r="C351" s="469"/>
      <c r="D351" s="470"/>
      <c r="E351" s="469"/>
      <c r="F351" s="470"/>
      <c r="G351" s="469"/>
      <c r="H351" s="470"/>
      <c r="I351" s="468"/>
      <c r="J351" s="463" t="s">
        <v>281</v>
      </c>
      <c r="K351" s="464" t="s">
        <v>124</v>
      </c>
      <c r="L351" s="465" t="s">
        <v>176</v>
      </c>
      <c r="M351" s="486">
        <v>78</v>
      </c>
      <c r="N351" s="486">
        <v>78</v>
      </c>
      <c r="O351" s="406">
        <f t="shared" si="65"/>
        <v>100</v>
      </c>
      <c r="P351" s="470"/>
      <c r="Q351" s="468"/>
      <c r="BS351" s="38"/>
      <c r="BT351" s="38"/>
      <c r="BU351" s="38"/>
      <c r="BV351" s="38"/>
      <c r="BW351" s="38"/>
      <c r="BX351" s="38"/>
      <c r="BY351" s="38"/>
      <c r="BZ351" s="38"/>
      <c r="CA351" s="38"/>
      <c r="CB351" s="38"/>
      <c r="CC351" s="38"/>
      <c r="CD351" s="38"/>
      <c r="CE351" s="38"/>
      <c r="CF351" s="38"/>
      <c r="CG351" s="38"/>
      <c r="CH351" s="38"/>
      <c r="CI351" s="38"/>
      <c r="CJ351" s="38"/>
      <c r="CK351" s="38"/>
      <c r="CL351" s="38"/>
      <c r="CM351" s="38"/>
      <c r="CN351" s="38"/>
      <c r="CO351" s="38"/>
      <c r="CP351" s="38"/>
      <c r="CQ351" s="38"/>
      <c r="CR351" s="38"/>
      <c r="CS351" s="38"/>
      <c r="CT351" s="38"/>
      <c r="CU351" s="38"/>
      <c r="CV351" s="38"/>
      <c r="CW351" s="38"/>
      <c r="CX351" s="38"/>
      <c r="CY351" s="38"/>
      <c r="CZ351" s="38"/>
      <c r="DA351" s="38"/>
      <c r="DB351" s="38"/>
      <c r="DC351" s="38"/>
      <c r="DD351" s="38"/>
      <c r="DE351" s="38"/>
      <c r="DF351" s="38"/>
      <c r="DG351" s="38"/>
      <c r="DH351" s="38"/>
      <c r="DI351" s="38"/>
      <c r="DJ351" s="38"/>
      <c r="DK351" s="38"/>
      <c r="DL351" s="38"/>
      <c r="DM351" s="38"/>
      <c r="DN351" s="38"/>
      <c r="DO351" s="38"/>
      <c r="DP351" s="38"/>
      <c r="DQ351" s="38"/>
      <c r="DR351" s="38"/>
      <c r="DS351" s="38"/>
      <c r="DT351" s="38"/>
      <c r="DU351" s="38"/>
      <c r="DV351" s="38"/>
      <c r="DW351" s="38"/>
      <c r="DX351" s="38"/>
      <c r="DY351" s="38"/>
      <c r="DZ351" s="38"/>
      <c r="EA351" s="38"/>
      <c r="EB351" s="38"/>
      <c r="EC351" s="38"/>
      <c r="ED351" s="38"/>
      <c r="EE351" s="38"/>
      <c r="EF351" s="38"/>
      <c r="EG351" s="38"/>
      <c r="EH351" s="38"/>
      <c r="EI351" s="38"/>
      <c r="EJ351" s="38"/>
      <c r="EK351" s="38"/>
      <c r="EL351" s="38"/>
      <c r="EM351" s="38"/>
      <c r="EN351" s="38"/>
      <c r="EO351" s="38"/>
      <c r="EP351" s="38"/>
      <c r="EQ351" s="38"/>
      <c r="ER351" s="38"/>
      <c r="ES351" s="38"/>
      <c r="ET351" s="38"/>
      <c r="EU351" s="38"/>
      <c r="EV351" s="38"/>
      <c r="EW351" s="38"/>
      <c r="EX351" s="38"/>
      <c r="EY351" s="38"/>
      <c r="EZ351" s="38"/>
      <c r="FA351" s="38"/>
      <c r="FB351" s="38"/>
      <c r="FC351" s="38"/>
      <c r="FD351" s="38"/>
      <c r="FE351" s="38"/>
      <c r="FF351" s="38"/>
      <c r="FG351" s="38"/>
      <c r="FH351" s="38"/>
      <c r="FI351" s="38"/>
    </row>
    <row r="352" spans="1:165" s="44" customFormat="1" ht="198" customHeight="1">
      <c r="A352" s="381"/>
      <c r="B352" s="476"/>
      <c r="C352" s="469"/>
      <c r="D352" s="470"/>
      <c r="E352" s="469"/>
      <c r="F352" s="470"/>
      <c r="G352" s="469"/>
      <c r="H352" s="470"/>
      <c r="I352" s="468"/>
      <c r="J352" s="463" t="s">
        <v>269</v>
      </c>
      <c r="K352" s="464" t="s">
        <v>110</v>
      </c>
      <c r="L352" s="465" t="s">
        <v>176</v>
      </c>
      <c r="M352" s="486">
        <v>34</v>
      </c>
      <c r="N352" s="486">
        <v>23</v>
      </c>
      <c r="O352" s="406">
        <f t="shared" si="65"/>
        <v>67.64705882352942</v>
      </c>
      <c r="P352" s="470"/>
      <c r="Q352" s="92" t="s">
        <v>799</v>
      </c>
      <c r="BS352" s="38"/>
      <c r="BT352" s="38"/>
      <c r="BU352" s="38"/>
      <c r="BV352" s="38"/>
      <c r="BW352" s="38"/>
      <c r="BX352" s="38"/>
      <c r="BY352" s="38"/>
      <c r="BZ352" s="38"/>
      <c r="CA352" s="38"/>
      <c r="CB352" s="38"/>
      <c r="CC352" s="38"/>
      <c r="CD352" s="38"/>
      <c r="CE352" s="38"/>
      <c r="CF352" s="38"/>
      <c r="CG352" s="38"/>
      <c r="CH352" s="38"/>
      <c r="CI352" s="38"/>
      <c r="CJ352" s="38"/>
      <c r="CK352" s="38"/>
      <c r="CL352" s="38"/>
      <c r="CM352" s="38"/>
      <c r="CN352" s="38"/>
      <c r="CO352" s="38"/>
      <c r="CP352" s="38"/>
      <c r="CQ352" s="38"/>
      <c r="CR352" s="38"/>
      <c r="CS352" s="38"/>
      <c r="CT352" s="38"/>
      <c r="CU352" s="38"/>
      <c r="CV352" s="38"/>
      <c r="CW352" s="38"/>
      <c r="CX352" s="38"/>
      <c r="CY352" s="38"/>
      <c r="CZ352" s="38"/>
      <c r="DA352" s="38"/>
      <c r="DB352" s="38"/>
      <c r="DC352" s="38"/>
      <c r="DD352" s="38"/>
      <c r="DE352" s="38"/>
      <c r="DF352" s="38"/>
      <c r="DG352" s="38"/>
      <c r="DH352" s="38"/>
      <c r="DI352" s="38"/>
      <c r="DJ352" s="38"/>
      <c r="DK352" s="38"/>
      <c r="DL352" s="38"/>
      <c r="DM352" s="38"/>
      <c r="DN352" s="38"/>
      <c r="DO352" s="38"/>
      <c r="DP352" s="38"/>
      <c r="DQ352" s="38"/>
      <c r="DR352" s="38"/>
      <c r="DS352" s="38"/>
      <c r="DT352" s="38"/>
      <c r="DU352" s="38"/>
      <c r="DV352" s="38"/>
      <c r="DW352" s="38"/>
      <c r="DX352" s="38"/>
      <c r="DY352" s="38"/>
      <c r="DZ352" s="38"/>
      <c r="EA352" s="38"/>
      <c r="EB352" s="38"/>
      <c r="EC352" s="38"/>
      <c r="ED352" s="38"/>
      <c r="EE352" s="38"/>
      <c r="EF352" s="38"/>
      <c r="EG352" s="38"/>
      <c r="EH352" s="38"/>
      <c r="EI352" s="38"/>
      <c r="EJ352" s="38"/>
      <c r="EK352" s="38"/>
      <c r="EL352" s="38"/>
      <c r="EM352" s="38"/>
      <c r="EN352" s="38"/>
      <c r="EO352" s="38"/>
      <c r="EP352" s="38"/>
      <c r="EQ352" s="38"/>
      <c r="ER352" s="38"/>
      <c r="ES352" s="38"/>
      <c r="ET352" s="38"/>
      <c r="EU352" s="38"/>
      <c r="EV352" s="38"/>
      <c r="EW352" s="38"/>
      <c r="EX352" s="38"/>
      <c r="EY352" s="38"/>
      <c r="EZ352" s="38"/>
      <c r="FA352" s="38"/>
      <c r="FB352" s="38"/>
      <c r="FC352" s="38"/>
      <c r="FD352" s="38"/>
      <c r="FE352" s="38"/>
      <c r="FF352" s="38"/>
      <c r="FG352" s="38"/>
      <c r="FH352" s="38"/>
      <c r="FI352" s="38"/>
    </row>
    <row r="353" spans="1:165" s="44" customFormat="1" ht="93" customHeight="1">
      <c r="A353" s="381"/>
      <c r="B353" s="476"/>
      <c r="C353" s="469"/>
      <c r="D353" s="470"/>
      <c r="E353" s="469"/>
      <c r="F353" s="470"/>
      <c r="G353" s="469"/>
      <c r="H353" s="470"/>
      <c r="I353" s="468"/>
      <c r="J353" s="463" t="s">
        <v>270</v>
      </c>
      <c r="K353" s="464" t="s">
        <v>111</v>
      </c>
      <c r="L353" s="465" t="s">
        <v>176</v>
      </c>
      <c r="M353" s="486">
        <v>790</v>
      </c>
      <c r="N353" s="486">
        <v>905</v>
      </c>
      <c r="O353" s="406">
        <f t="shared" ref="O353:O354" si="66">IF(N353/M353&gt;1,100)</f>
        <v>100</v>
      </c>
      <c r="P353" s="470"/>
      <c r="Q353" s="488"/>
      <c r="BS353" s="38"/>
      <c r="BT353" s="38"/>
      <c r="BU353" s="38"/>
      <c r="BV353" s="38"/>
      <c r="BW353" s="38"/>
      <c r="BX353" s="38"/>
      <c r="BY353" s="38"/>
      <c r="BZ353" s="38"/>
      <c r="CA353" s="38"/>
      <c r="CB353" s="38"/>
      <c r="CC353" s="38"/>
      <c r="CD353" s="38"/>
      <c r="CE353" s="38"/>
      <c r="CF353" s="38"/>
      <c r="CG353" s="38"/>
      <c r="CH353" s="38"/>
      <c r="CI353" s="38"/>
      <c r="CJ353" s="38"/>
      <c r="CK353" s="38"/>
      <c r="CL353" s="38"/>
      <c r="CM353" s="38"/>
      <c r="CN353" s="38"/>
      <c r="CO353" s="38"/>
      <c r="CP353" s="38"/>
      <c r="CQ353" s="38"/>
      <c r="CR353" s="38"/>
      <c r="CS353" s="38"/>
      <c r="CT353" s="38"/>
      <c r="CU353" s="38"/>
      <c r="CV353" s="38"/>
      <c r="CW353" s="38"/>
      <c r="CX353" s="38"/>
      <c r="CY353" s="38"/>
      <c r="CZ353" s="38"/>
      <c r="DA353" s="38"/>
      <c r="DB353" s="38"/>
      <c r="DC353" s="38"/>
      <c r="DD353" s="38"/>
      <c r="DE353" s="38"/>
      <c r="DF353" s="38"/>
      <c r="DG353" s="38"/>
      <c r="DH353" s="38"/>
      <c r="DI353" s="38"/>
      <c r="DJ353" s="38"/>
      <c r="DK353" s="38"/>
      <c r="DL353" s="38"/>
      <c r="DM353" s="38"/>
      <c r="DN353" s="38"/>
      <c r="DO353" s="38"/>
      <c r="DP353" s="38"/>
      <c r="DQ353" s="38"/>
      <c r="DR353" s="38"/>
      <c r="DS353" s="38"/>
      <c r="DT353" s="38"/>
      <c r="DU353" s="38"/>
      <c r="DV353" s="38"/>
      <c r="DW353" s="38"/>
      <c r="DX353" s="38"/>
      <c r="DY353" s="38"/>
      <c r="DZ353" s="38"/>
      <c r="EA353" s="38"/>
      <c r="EB353" s="38"/>
      <c r="EC353" s="38"/>
      <c r="ED353" s="38"/>
      <c r="EE353" s="38"/>
      <c r="EF353" s="38"/>
      <c r="EG353" s="38"/>
      <c r="EH353" s="38"/>
      <c r="EI353" s="38"/>
      <c r="EJ353" s="38"/>
      <c r="EK353" s="38"/>
      <c r="EL353" s="38"/>
      <c r="EM353" s="38"/>
      <c r="EN353" s="38"/>
      <c r="EO353" s="38"/>
      <c r="EP353" s="38"/>
      <c r="EQ353" s="38"/>
      <c r="ER353" s="38"/>
      <c r="ES353" s="38"/>
      <c r="ET353" s="38"/>
      <c r="EU353" s="38"/>
      <c r="EV353" s="38"/>
      <c r="EW353" s="38"/>
      <c r="EX353" s="38"/>
      <c r="EY353" s="38"/>
      <c r="EZ353" s="38"/>
      <c r="FA353" s="38"/>
      <c r="FB353" s="38"/>
      <c r="FC353" s="38"/>
      <c r="FD353" s="38"/>
      <c r="FE353" s="38"/>
      <c r="FF353" s="38"/>
      <c r="FG353" s="38"/>
      <c r="FH353" s="38"/>
      <c r="FI353" s="38"/>
    </row>
    <row r="354" spans="1:165" s="44" customFormat="1" ht="90" customHeight="1">
      <c r="A354" s="381"/>
      <c r="B354" s="476"/>
      <c r="C354" s="469"/>
      <c r="D354" s="470"/>
      <c r="E354" s="469"/>
      <c r="F354" s="470"/>
      <c r="G354" s="469"/>
      <c r="H354" s="470"/>
      <c r="I354" s="468"/>
      <c r="J354" s="463" t="s">
        <v>271</v>
      </c>
      <c r="K354" s="464" t="s">
        <v>112</v>
      </c>
      <c r="L354" s="465" t="s">
        <v>176</v>
      </c>
      <c r="M354" s="487">
        <v>875</v>
      </c>
      <c r="N354" s="487">
        <v>1106</v>
      </c>
      <c r="O354" s="406">
        <f t="shared" si="66"/>
        <v>100</v>
      </c>
      <c r="P354" s="470"/>
      <c r="Q354" s="468"/>
      <c r="BS354" s="38"/>
      <c r="BT354" s="38"/>
      <c r="BU354" s="38"/>
      <c r="BV354" s="38"/>
      <c r="BW354" s="38"/>
      <c r="BX354" s="38"/>
      <c r="BY354" s="38"/>
      <c r="BZ354" s="38"/>
      <c r="CA354" s="38"/>
      <c r="CB354" s="38"/>
      <c r="CC354" s="38"/>
      <c r="CD354" s="38"/>
      <c r="CE354" s="38"/>
      <c r="CF354" s="38"/>
      <c r="CG354" s="38"/>
      <c r="CH354" s="38"/>
      <c r="CI354" s="38"/>
      <c r="CJ354" s="38"/>
      <c r="CK354" s="38"/>
      <c r="CL354" s="38"/>
      <c r="CM354" s="38"/>
      <c r="CN354" s="38"/>
      <c r="CO354" s="38"/>
      <c r="CP354" s="38"/>
      <c r="CQ354" s="38"/>
      <c r="CR354" s="38"/>
      <c r="CS354" s="38"/>
      <c r="CT354" s="38"/>
      <c r="CU354" s="38"/>
      <c r="CV354" s="38"/>
      <c r="CW354" s="38"/>
      <c r="CX354" s="38"/>
      <c r="CY354" s="38"/>
      <c r="CZ354" s="38"/>
      <c r="DA354" s="38"/>
      <c r="DB354" s="38"/>
      <c r="DC354" s="38"/>
      <c r="DD354" s="38"/>
      <c r="DE354" s="38"/>
      <c r="DF354" s="38"/>
      <c r="DG354" s="38"/>
      <c r="DH354" s="38"/>
      <c r="DI354" s="38"/>
      <c r="DJ354" s="38"/>
      <c r="DK354" s="38"/>
      <c r="DL354" s="38"/>
      <c r="DM354" s="38"/>
      <c r="DN354" s="38"/>
      <c r="DO354" s="38"/>
      <c r="DP354" s="38"/>
      <c r="DQ354" s="38"/>
      <c r="DR354" s="38"/>
      <c r="DS354" s="38"/>
      <c r="DT354" s="38"/>
      <c r="DU354" s="38"/>
      <c r="DV354" s="38"/>
      <c r="DW354" s="38"/>
      <c r="DX354" s="38"/>
      <c r="DY354" s="38"/>
      <c r="DZ354" s="38"/>
      <c r="EA354" s="38"/>
      <c r="EB354" s="38"/>
      <c r="EC354" s="38"/>
      <c r="ED354" s="38"/>
      <c r="EE354" s="38"/>
      <c r="EF354" s="38"/>
      <c r="EG354" s="38"/>
      <c r="EH354" s="38"/>
      <c r="EI354" s="38"/>
      <c r="EJ354" s="38"/>
      <c r="EK354" s="38"/>
      <c r="EL354" s="38"/>
      <c r="EM354" s="38"/>
      <c r="EN354" s="38"/>
      <c r="EO354" s="38"/>
      <c r="EP354" s="38"/>
      <c r="EQ354" s="38"/>
      <c r="ER354" s="38"/>
      <c r="ES354" s="38"/>
      <c r="ET354" s="38"/>
      <c r="EU354" s="38"/>
      <c r="EV354" s="38"/>
      <c r="EW354" s="38"/>
      <c r="EX354" s="38"/>
      <c r="EY354" s="38"/>
      <c r="EZ354" s="38"/>
      <c r="FA354" s="38"/>
      <c r="FB354" s="38"/>
      <c r="FC354" s="38"/>
      <c r="FD354" s="38"/>
      <c r="FE354" s="38"/>
      <c r="FF354" s="38"/>
      <c r="FG354" s="38"/>
      <c r="FH354" s="38"/>
      <c r="FI354" s="38"/>
    </row>
    <row r="355" spans="1:165" s="44" customFormat="1" ht="59.25" customHeight="1">
      <c r="A355" s="381"/>
      <c r="B355" s="476"/>
      <c r="C355" s="469"/>
      <c r="D355" s="470"/>
      <c r="E355" s="469"/>
      <c r="F355" s="470"/>
      <c r="G355" s="469"/>
      <c r="H355" s="470"/>
      <c r="I355" s="468"/>
      <c r="J355" s="463" t="s">
        <v>272</v>
      </c>
      <c r="K355" s="464" t="s">
        <v>113</v>
      </c>
      <c r="L355" s="465" t="s">
        <v>176</v>
      </c>
      <c r="M355" s="487">
        <v>9747</v>
      </c>
      <c r="N355" s="487">
        <v>9747</v>
      </c>
      <c r="O355" s="406">
        <f t="shared" ref="O355:O358" si="67">N355/M355*100</f>
        <v>100</v>
      </c>
      <c r="P355" s="470"/>
      <c r="Q355" s="464"/>
      <c r="BS355" s="38"/>
      <c r="BT355" s="38"/>
      <c r="BU355" s="38"/>
      <c r="BV355" s="38"/>
      <c r="BW355" s="38"/>
      <c r="BX355" s="38"/>
      <c r="BY355" s="38"/>
      <c r="BZ355" s="38"/>
      <c r="CA355" s="38"/>
      <c r="CB355" s="38"/>
      <c r="CC355" s="38"/>
      <c r="CD355" s="38"/>
      <c r="CE355" s="38"/>
      <c r="CF355" s="38"/>
      <c r="CG355" s="38"/>
      <c r="CH355" s="38"/>
      <c r="CI355" s="38"/>
      <c r="CJ355" s="38"/>
      <c r="CK355" s="38"/>
      <c r="CL355" s="38"/>
      <c r="CM355" s="38"/>
      <c r="CN355" s="38"/>
      <c r="CO355" s="38"/>
      <c r="CP355" s="38"/>
      <c r="CQ355" s="38"/>
      <c r="CR355" s="38"/>
      <c r="CS355" s="38"/>
      <c r="CT355" s="38"/>
      <c r="CU355" s="38"/>
      <c r="CV355" s="38"/>
      <c r="CW355" s="38"/>
      <c r="CX355" s="38"/>
      <c r="CY355" s="38"/>
      <c r="CZ355" s="38"/>
      <c r="DA355" s="38"/>
      <c r="DB355" s="38"/>
      <c r="DC355" s="38"/>
      <c r="DD355" s="38"/>
      <c r="DE355" s="38"/>
      <c r="DF355" s="38"/>
      <c r="DG355" s="38"/>
      <c r="DH355" s="38"/>
      <c r="DI355" s="38"/>
      <c r="DJ355" s="38"/>
      <c r="DK355" s="38"/>
      <c r="DL355" s="38"/>
      <c r="DM355" s="38"/>
      <c r="DN355" s="38"/>
      <c r="DO355" s="38"/>
      <c r="DP355" s="38"/>
      <c r="DQ355" s="38"/>
      <c r="DR355" s="38"/>
      <c r="DS355" s="38"/>
      <c r="DT355" s="38"/>
      <c r="DU355" s="38"/>
      <c r="DV355" s="38"/>
      <c r="DW355" s="38"/>
      <c r="DX355" s="38"/>
      <c r="DY355" s="38"/>
      <c r="DZ355" s="38"/>
      <c r="EA355" s="38"/>
      <c r="EB355" s="38"/>
      <c r="EC355" s="38"/>
      <c r="ED355" s="38"/>
      <c r="EE355" s="38"/>
      <c r="EF355" s="38"/>
      <c r="EG355" s="38"/>
      <c r="EH355" s="38"/>
      <c r="EI355" s="38"/>
      <c r="EJ355" s="38"/>
      <c r="EK355" s="38"/>
      <c r="EL355" s="38"/>
      <c r="EM355" s="38"/>
      <c r="EN355" s="38"/>
      <c r="EO355" s="38"/>
      <c r="EP355" s="38"/>
      <c r="EQ355" s="38"/>
      <c r="ER355" s="38"/>
      <c r="ES355" s="38"/>
      <c r="ET355" s="38"/>
      <c r="EU355" s="38"/>
      <c r="EV355" s="38"/>
      <c r="EW355" s="38"/>
      <c r="EX355" s="38"/>
      <c r="EY355" s="38"/>
      <c r="EZ355" s="38"/>
      <c r="FA355" s="38"/>
      <c r="FB355" s="38"/>
      <c r="FC355" s="38"/>
      <c r="FD355" s="38"/>
      <c r="FE355" s="38"/>
      <c r="FF355" s="38"/>
      <c r="FG355" s="38"/>
      <c r="FH355" s="38"/>
      <c r="FI355" s="38"/>
    </row>
    <row r="356" spans="1:165" s="44" customFormat="1" ht="75" customHeight="1">
      <c r="A356" s="381"/>
      <c r="B356" s="476"/>
      <c r="C356" s="469"/>
      <c r="D356" s="470"/>
      <c r="E356" s="469"/>
      <c r="F356" s="470"/>
      <c r="G356" s="469"/>
      <c r="H356" s="470"/>
      <c r="I356" s="468"/>
      <c r="J356" s="463" t="s">
        <v>274</v>
      </c>
      <c r="K356" s="464" t="s">
        <v>114</v>
      </c>
      <c r="L356" s="465" t="s">
        <v>176</v>
      </c>
      <c r="M356" s="487">
        <v>1073</v>
      </c>
      <c r="N356" s="487">
        <v>1073</v>
      </c>
      <c r="O356" s="406">
        <f t="shared" si="67"/>
        <v>100</v>
      </c>
      <c r="P356" s="470"/>
      <c r="Q356" s="467"/>
      <c r="BS356" s="38"/>
      <c r="BT356" s="38"/>
      <c r="BU356" s="38"/>
      <c r="BV356" s="38"/>
      <c r="BW356" s="38"/>
      <c r="BX356" s="38"/>
      <c r="BY356" s="38"/>
      <c r="BZ356" s="38"/>
      <c r="CA356" s="38"/>
      <c r="CB356" s="38"/>
      <c r="CC356" s="38"/>
      <c r="CD356" s="38"/>
      <c r="CE356" s="38"/>
      <c r="CF356" s="38"/>
      <c r="CG356" s="38"/>
      <c r="CH356" s="38"/>
      <c r="CI356" s="38"/>
      <c r="CJ356" s="38"/>
      <c r="CK356" s="38"/>
      <c r="CL356" s="38"/>
      <c r="CM356" s="38"/>
      <c r="CN356" s="38"/>
      <c r="CO356" s="38"/>
      <c r="CP356" s="38"/>
      <c r="CQ356" s="38"/>
      <c r="CR356" s="38"/>
      <c r="CS356" s="38"/>
      <c r="CT356" s="38"/>
      <c r="CU356" s="38"/>
      <c r="CV356" s="38"/>
      <c r="CW356" s="38"/>
      <c r="CX356" s="38"/>
      <c r="CY356" s="38"/>
      <c r="CZ356" s="38"/>
      <c r="DA356" s="38"/>
      <c r="DB356" s="38"/>
      <c r="DC356" s="38"/>
      <c r="DD356" s="38"/>
      <c r="DE356" s="38"/>
      <c r="DF356" s="38"/>
      <c r="DG356" s="38"/>
      <c r="DH356" s="38"/>
      <c r="DI356" s="38"/>
      <c r="DJ356" s="38"/>
      <c r="DK356" s="38"/>
      <c r="DL356" s="38"/>
      <c r="DM356" s="38"/>
      <c r="DN356" s="38"/>
      <c r="DO356" s="38"/>
      <c r="DP356" s="38"/>
      <c r="DQ356" s="38"/>
      <c r="DR356" s="38"/>
      <c r="DS356" s="38"/>
      <c r="DT356" s="38"/>
      <c r="DU356" s="38"/>
      <c r="DV356" s="38"/>
      <c r="DW356" s="38"/>
      <c r="DX356" s="38"/>
      <c r="DY356" s="38"/>
      <c r="DZ356" s="38"/>
      <c r="EA356" s="38"/>
      <c r="EB356" s="38"/>
      <c r="EC356" s="38"/>
      <c r="ED356" s="38"/>
      <c r="EE356" s="38"/>
      <c r="EF356" s="38"/>
      <c r="EG356" s="38"/>
      <c r="EH356" s="38"/>
      <c r="EI356" s="38"/>
      <c r="EJ356" s="38"/>
      <c r="EK356" s="38"/>
      <c r="EL356" s="38"/>
      <c r="EM356" s="38"/>
      <c r="EN356" s="38"/>
      <c r="EO356" s="38"/>
      <c r="EP356" s="38"/>
      <c r="EQ356" s="38"/>
      <c r="ER356" s="38"/>
      <c r="ES356" s="38"/>
      <c r="ET356" s="38"/>
      <c r="EU356" s="38"/>
      <c r="EV356" s="38"/>
      <c r="EW356" s="38"/>
      <c r="EX356" s="38"/>
      <c r="EY356" s="38"/>
      <c r="EZ356" s="38"/>
      <c r="FA356" s="38"/>
      <c r="FB356" s="38"/>
      <c r="FC356" s="38"/>
      <c r="FD356" s="38"/>
      <c r="FE356" s="38"/>
      <c r="FF356" s="38"/>
      <c r="FG356" s="38"/>
      <c r="FH356" s="38"/>
      <c r="FI356" s="38"/>
    </row>
    <row r="357" spans="1:165" s="44" customFormat="1" ht="135" customHeight="1">
      <c r="A357" s="381"/>
      <c r="B357" s="476"/>
      <c r="C357" s="469"/>
      <c r="D357" s="470"/>
      <c r="E357" s="469"/>
      <c r="F357" s="470"/>
      <c r="G357" s="469"/>
      <c r="H357" s="470"/>
      <c r="I357" s="468"/>
      <c r="J357" s="463" t="s">
        <v>275</v>
      </c>
      <c r="K357" s="464" t="s">
        <v>115</v>
      </c>
      <c r="L357" s="465" t="s">
        <v>176</v>
      </c>
      <c r="M357" s="486">
        <v>12</v>
      </c>
      <c r="N357" s="486">
        <v>12</v>
      </c>
      <c r="O357" s="406">
        <f t="shared" si="67"/>
        <v>100</v>
      </c>
      <c r="P357" s="470"/>
      <c r="Q357" s="467"/>
      <c r="BS357" s="38"/>
      <c r="BT357" s="38"/>
      <c r="BU357" s="38"/>
      <c r="BV357" s="38"/>
      <c r="BW357" s="38"/>
      <c r="BX357" s="38"/>
      <c r="BY357" s="38"/>
      <c r="BZ357" s="38"/>
      <c r="CA357" s="38"/>
      <c r="CB357" s="38"/>
      <c r="CC357" s="38"/>
      <c r="CD357" s="38"/>
      <c r="CE357" s="38"/>
      <c r="CF357" s="38"/>
      <c r="CG357" s="38"/>
      <c r="CH357" s="38"/>
      <c r="CI357" s="38"/>
      <c r="CJ357" s="38"/>
      <c r="CK357" s="38"/>
      <c r="CL357" s="38"/>
      <c r="CM357" s="38"/>
      <c r="CN357" s="38"/>
      <c r="CO357" s="38"/>
      <c r="CP357" s="38"/>
      <c r="CQ357" s="38"/>
      <c r="CR357" s="38"/>
      <c r="CS357" s="38"/>
      <c r="CT357" s="38"/>
      <c r="CU357" s="38"/>
      <c r="CV357" s="38"/>
      <c r="CW357" s="38"/>
      <c r="CX357" s="38"/>
      <c r="CY357" s="38"/>
      <c r="CZ357" s="38"/>
      <c r="DA357" s="38"/>
      <c r="DB357" s="38"/>
      <c r="DC357" s="38"/>
      <c r="DD357" s="38"/>
      <c r="DE357" s="38"/>
      <c r="DF357" s="38"/>
      <c r="DG357" s="38"/>
      <c r="DH357" s="38"/>
      <c r="DI357" s="38"/>
      <c r="DJ357" s="38"/>
      <c r="DK357" s="38"/>
      <c r="DL357" s="38"/>
      <c r="DM357" s="38"/>
      <c r="DN357" s="38"/>
      <c r="DO357" s="38"/>
      <c r="DP357" s="38"/>
      <c r="DQ357" s="38"/>
      <c r="DR357" s="38"/>
      <c r="DS357" s="38"/>
      <c r="DT357" s="38"/>
      <c r="DU357" s="38"/>
      <c r="DV357" s="38"/>
      <c r="DW357" s="38"/>
      <c r="DX357" s="38"/>
      <c r="DY357" s="38"/>
      <c r="DZ357" s="38"/>
      <c r="EA357" s="38"/>
      <c r="EB357" s="38"/>
      <c r="EC357" s="38"/>
      <c r="ED357" s="38"/>
      <c r="EE357" s="38"/>
      <c r="EF357" s="38"/>
      <c r="EG357" s="38"/>
      <c r="EH357" s="38"/>
      <c r="EI357" s="38"/>
      <c r="EJ357" s="38"/>
      <c r="EK357" s="38"/>
      <c r="EL357" s="38"/>
      <c r="EM357" s="38"/>
      <c r="EN357" s="38"/>
      <c r="EO357" s="38"/>
      <c r="EP357" s="38"/>
      <c r="EQ357" s="38"/>
      <c r="ER357" s="38"/>
      <c r="ES357" s="38"/>
      <c r="ET357" s="38"/>
      <c r="EU357" s="38"/>
      <c r="EV357" s="38"/>
      <c r="EW357" s="38"/>
      <c r="EX357" s="38"/>
      <c r="EY357" s="38"/>
      <c r="EZ357" s="38"/>
      <c r="FA357" s="38"/>
      <c r="FB357" s="38"/>
      <c r="FC357" s="38"/>
      <c r="FD357" s="38"/>
      <c r="FE357" s="38"/>
      <c r="FF357" s="38"/>
      <c r="FG357" s="38"/>
      <c r="FH357" s="38"/>
      <c r="FI357" s="38"/>
    </row>
    <row r="358" spans="1:165" s="44" customFormat="1" ht="46.8">
      <c r="A358" s="381"/>
      <c r="B358" s="476"/>
      <c r="C358" s="469"/>
      <c r="D358" s="470"/>
      <c r="E358" s="469"/>
      <c r="F358" s="470"/>
      <c r="G358" s="469"/>
      <c r="H358" s="470"/>
      <c r="I358" s="468"/>
      <c r="J358" s="463" t="s">
        <v>276</v>
      </c>
      <c r="K358" s="464" t="s">
        <v>116</v>
      </c>
      <c r="L358" s="465" t="s">
        <v>176</v>
      </c>
      <c r="M358" s="487">
        <v>6500</v>
      </c>
      <c r="N358" s="487">
        <v>6500</v>
      </c>
      <c r="O358" s="406">
        <f t="shared" si="67"/>
        <v>100</v>
      </c>
      <c r="P358" s="470"/>
      <c r="Q358" s="467"/>
      <c r="BS358" s="38"/>
      <c r="BT358" s="38"/>
      <c r="BU358" s="38"/>
      <c r="BV358" s="38"/>
      <c r="BW358" s="38"/>
      <c r="BX358" s="38"/>
      <c r="BY358" s="38"/>
      <c r="BZ358" s="38"/>
      <c r="CA358" s="38"/>
      <c r="CB358" s="38"/>
      <c r="CC358" s="38"/>
      <c r="CD358" s="38"/>
      <c r="CE358" s="38"/>
      <c r="CF358" s="38"/>
      <c r="CG358" s="38"/>
      <c r="CH358" s="38"/>
      <c r="CI358" s="38"/>
      <c r="CJ358" s="38"/>
      <c r="CK358" s="38"/>
      <c r="CL358" s="38"/>
      <c r="CM358" s="38"/>
      <c r="CN358" s="38"/>
      <c r="CO358" s="38"/>
      <c r="CP358" s="38"/>
      <c r="CQ358" s="38"/>
      <c r="CR358" s="38"/>
      <c r="CS358" s="38"/>
      <c r="CT358" s="38"/>
      <c r="CU358" s="38"/>
      <c r="CV358" s="38"/>
      <c r="CW358" s="38"/>
      <c r="CX358" s="38"/>
      <c r="CY358" s="38"/>
      <c r="CZ358" s="38"/>
      <c r="DA358" s="38"/>
      <c r="DB358" s="38"/>
      <c r="DC358" s="38"/>
      <c r="DD358" s="38"/>
      <c r="DE358" s="38"/>
      <c r="DF358" s="38"/>
      <c r="DG358" s="38"/>
      <c r="DH358" s="38"/>
      <c r="DI358" s="38"/>
      <c r="DJ358" s="38"/>
      <c r="DK358" s="38"/>
      <c r="DL358" s="38"/>
      <c r="DM358" s="38"/>
      <c r="DN358" s="38"/>
      <c r="DO358" s="38"/>
      <c r="DP358" s="38"/>
      <c r="DQ358" s="38"/>
      <c r="DR358" s="38"/>
      <c r="DS358" s="38"/>
      <c r="DT358" s="38"/>
      <c r="DU358" s="38"/>
      <c r="DV358" s="38"/>
      <c r="DW358" s="38"/>
      <c r="DX358" s="38"/>
      <c r="DY358" s="38"/>
      <c r="DZ358" s="38"/>
      <c r="EA358" s="38"/>
      <c r="EB358" s="38"/>
      <c r="EC358" s="38"/>
      <c r="ED358" s="38"/>
      <c r="EE358" s="38"/>
      <c r="EF358" s="38"/>
      <c r="EG358" s="38"/>
      <c r="EH358" s="38"/>
      <c r="EI358" s="38"/>
      <c r="EJ358" s="38"/>
      <c r="EK358" s="38"/>
      <c r="EL358" s="38"/>
      <c r="EM358" s="38"/>
      <c r="EN358" s="38"/>
      <c r="EO358" s="38"/>
      <c r="EP358" s="38"/>
      <c r="EQ358" s="38"/>
      <c r="ER358" s="38"/>
      <c r="ES358" s="38"/>
      <c r="ET358" s="38"/>
      <c r="EU358" s="38"/>
      <c r="EV358" s="38"/>
      <c r="EW358" s="38"/>
      <c r="EX358" s="38"/>
      <c r="EY358" s="38"/>
      <c r="EZ358" s="38"/>
      <c r="FA358" s="38"/>
      <c r="FB358" s="38"/>
      <c r="FC358" s="38"/>
      <c r="FD358" s="38"/>
      <c r="FE358" s="38"/>
      <c r="FF358" s="38"/>
      <c r="FG358" s="38"/>
      <c r="FH358" s="38"/>
      <c r="FI358" s="38"/>
    </row>
    <row r="359" spans="1:165" s="44" customFormat="1" ht="140.4">
      <c r="A359" s="381"/>
      <c r="B359" s="476"/>
      <c r="C359" s="469"/>
      <c r="D359" s="470"/>
      <c r="E359" s="469"/>
      <c r="F359" s="470"/>
      <c r="G359" s="469"/>
      <c r="H359" s="470"/>
      <c r="I359" s="468"/>
      <c r="J359" s="463" t="s">
        <v>277</v>
      </c>
      <c r="K359" s="464" t="s">
        <v>121</v>
      </c>
      <c r="L359" s="465" t="s">
        <v>176</v>
      </c>
      <c r="M359" s="487">
        <v>2450</v>
      </c>
      <c r="N359" s="487">
        <v>5010</v>
      </c>
      <c r="O359" s="406">
        <f t="shared" ref="O359" si="68">IF(N359/M359&gt;1,100)</f>
        <v>100</v>
      </c>
      <c r="P359" s="470"/>
      <c r="Q359" s="467"/>
      <c r="BS359" s="38"/>
      <c r="BT359" s="38"/>
      <c r="BU359" s="38"/>
      <c r="BV359" s="38"/>
      <c r="BW359" s="38"/>
      <c r="BX359" s="38"/>
      <c r="BY359" s="38"/>
      <c r="BZ359" s="38"/>
      <c r="CA359" s="38"/>
      <c r="CB359" s="38"/>
      <c r="CC359" s="38"/>
      <c r="CD359" s="38"/>
      <c r="CE359" s="38"/>
      <c r="CF359" s="38"/>
      <c r="CG359" s="38"/>
      <c r="CH359" s="38"/>
      <c r="CI359" s="38"/>
      <c r="CJ359" s="38"/>
      <c r="CK359" s="38"/>
      <c r="CL359" s="38"/>
      <c r="CM359" s="38"/>
      <c r="CN359" s="38"/>
      <c r="CO359" s="38"/>
      <c r="CP359" s="38"/>
      <c r="CQ359" s="38"/>
      <c r="CR359" s="38"/>
      <c r="CS359" s="38"/>
      <c r="CT359" s="38"/>
      <c r="CU359" s="38"/>
      <c r="CV359" s="38"/>
      <c r="CW359" s="38"/>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c r="FA359" s="38"/>
      <c r="FB359" s="38"/>
      <c r="FC359" s="38"/>
      <c r="FD359" s="38"/>
      <c r="FE359" s="38"/>
      <c r="FF359" s="38"/>
      <c r="FG359" s="38"/>
      <c r="FH359" s="38"/>
      <c r="FI359" s="38"/>
    </row>
    <row r="360" spans="1:165" s="44" customFormat="1" ht="123.75" customHeight="1">
      <c r="A360" s="381"/>
      <c r="B360" s="476"/>
      <c r="C360" s="469"/>
      <c r="D360" s="470"/>
      <c r="E360" s="469"/>
      <c r="F360" s="470"/>
      <c r="G360" s="469"/>
      <c r="H360" s="470"/>
      <c r="I360" s="468"/>
      <c r="J360" s="463" t="s">
        <v>278</v>
      </c>
      <c r="K360" s="464" t="s">
        <v>117</v>
      </c>
      <c r="L360" s="465" t="s">
        <v>176</v>
      </c>
      <c r="M360" s="487">
        <v>47400</v>
      </c>
      <c r="N360" s="487">
        <v>43233</v>
      </c>
      <c r="O360" s="406">
        <f>N360/M360*100</f>
        <v>91.208860759493675</v>
      </c>
      <c r="P360" s="470"/>
      <c r="Q360" s="92" t="s">
        <v>434</v>
      </c>
      <c r="BS360" s="38"/>
      <c r="BT360" s="38"/>
      <c r="BU360" s="38"/>
      <c r="BV360" s="38"/>
      <c r="BW360" s="38"/>
      <c r="BX360" s="38"/>
      <c r="BY360" s="38"/>
      <c r="BZ360" s="38"/>
      <c r="CA360" s="38"/>
      <c r="CB360" s="38"/>
      <c r="CC360" s="38"/>
      <c r="CD360" s="38"/>
      <c r="CE360" s="38"/>
      <c r="CF360" s="38"/>
      <c r="CG360" s="38"/>
      <c r="CH360" s="38"/>
      <c r="CI360" s="38"/>
      <c r="CJ360" s="38"/>
      <c r="CK360" s="38"/>
      <c r="CL360" s="38"/>
      <c r="CM360" s="38"/>
      <c r="CN360" s="38"/>
      <c r="CO360" s="38"/>
      <c r="CP360" s="38"/>
      <c r="CQ360" s="38"/>
      <c r="CR360" s="38"/>
      <c r="CS360" s="38"/>
      <c r="CT360" s="38"/>
      <c r="CU360" s="38"/>
      <c r="CV360" s="38"/>
      <c r="CW360" s="38"/>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c r="FA360" s="38"/>
      <c r="FB360" s="38"/>
      <c r="FC360" s="38"/>
      <c r="FD360" s="38"/>
      <c r="FE360" s="38"/>
      <c r="FF360" s="38"/>
      <c r="FG360" s="38"/>
      <c r="FH360" s="38"/>
      <c r="FI360" s="38"/>
    </row>
    <row r="361" spans="1:165" s="44" customFormat="1" ht="69" customHeight="1">
      <c r="A361" s="381"/>
      <c r="B361" s="476"/>
      <c r="C361" s="469"/>
      <c r="D361" s="470"/>
      <c r="E361" s="469"/>
      <c r="F361" s="470"/>
      <c r="G361" s="469"/>
      <c r="H361" s="470"/>
      <c r="I361" s="468"/>
      <c r="J361" s="463" t="s">
        <v>279</v>
      </c>
      <c r="K361" s="464" t="s">
        <v>118</v>
      </c>
      <c r="L361" s="465" t="s">
        <v>105</v>
      </c>
      <c r="M361" s="487">
        <v>570513</v>
      </c>
      <c r="N361" s="487">
        <v>576549</v>
      </c>
      <c r="O361" s="406">
        <f t="shared" ref="O361" si="69">IF(N361/M361&gt;1,100)</f>
        <v>100</v>
      </c>
      <c r="P361" s="470"/>
      <c r="Q361" s="468"/>
      <c r="BS361" s="38"/>
      <c r="BT361" s="38"/>
      <c r="BU361" s="38"/>
      <c r="BV361" s="38"/>
      <c r="BW361" s="38"/>
      <c r="BX361" s="38"/>
      <c r="BY361" s="38"/>
      <c r="BZ361" s="38"/>
      <c r="CA361" s="38"/>
      <c r="CB361" s="38"/>
      <c r="CC361" s="38"/>
      <c r="CD361" s="38"/>
      <c r="CE361" s="38"/>
      <c r="CF361" s="38"/>
      <c r="CG361" s="38"/>
      <c r="CH361" s="38"/>
      <c r="CI361" s="38"/>
      <c r="CJ361" s="38"/>
      <c r="CK361" s="38"/>
      <c r="CL361" s="38"/>
      <c r="CM361" s="38"/>
      <c r="CN361" s="38"/>
      <c r="CO361" s="38"/>
      <c r="CP361" s="38"/>
      <c r="CQ361" s="38"/>
      <c r="CR361" s="38"/>
      <c r="CS361" s="38"/>
      <c r="CT361" s="38"/>
      <c r="CU361" s="38"/>
      <c r="CV361" s="38"/>
      <c r="CW361" s="38"/>
      <c r="CX361" s="38"/>
      <c r="CY361" s="38"/>
      <c r="CZ361" s="38"/>
      <c r="DA361" s="38"/>
      <c r="DB361" s="38"/>
      <c r="DC361" s="38"/>
      <c r="DD361" s="38"/>
      <c r="DE361" s="38"/>
      <c r="DF361" s="38"/>
      <c r="DG361" s="38"/>
      <c r="DH361" s="38"/>
      <c r="DI361" s="38"/>
      <c r="DJ361" s="38"/>
      <c r="DK361" s="38"/>
      <c r="DL361" s="38"/>
      <c r="DM361" s="38"/>
      <c r="DN361" s="38"/>
      <c r="DO361" s="38"/>
      <c r="DP361" s="38"/>
      <c r="DQ361" s="38"/>
      <c r="DR361" s="38"/>
      <c r="DS361" s="38"/>
      <c r="DT361" s="38"/>
      <c r="DU361" s="38"/>
      <c r="DV361" s="38"/>
      <c r="DW361" s="38"/>
      <c r="DX361" s="38"/>
      <c r="DY361" s="38"/>
      <c r="DZ361" s="38"/>
      <c r="EA361" s="38"/>
      <c r="EB361" s="38"/>
      <c r="EC361" s="38"/>
      <c r="ED361" s="38"/>
      <c r="EE361" s="38"/>
      <c r="EF361" s="38"/>
      <c r="EG361" s="38"/>
      <c r="EH361" s="38"/>
      <c r="EI361" s="38"/>
      <c r="EJ361" s="38"/>
      <c r="EK361" s="38"/>
      <c r="EL361" s="38"/>
      <c r="EM361" s="38"/>
      <c r="EN361" s="38"/>
      <c r="EO361" s="38"/>
      <c r="EP361" s="38"/>
      <c r="EQ361" s="38"/>
      <c r="ER361" s="38"/>
      <c r="ES361" s="38"/>
      <c r="ET361" s="38"/>
      <c r="EU361" s="38"/>
      <c r="EV361" s="38"/>
      <c r="EW361" s="38"/>
      <c r="EX361" s="38"/>
      <c r="EY361" s="38"/>
      <c r="EZ361" s="38"/>
      <c r="FA361" s="38"/>
      <c r="FB361" s="38"/>
      <c r="FC361" s="38"/>
      <c r="FD361" s="38"/>
      <c r="FE361" s="38"/>
      <c r="FF361" s="38"/>
      <c r="FG361" s="38"/>
      <c r="FH361" s="38"/>
      <c r="FI361" s="38"/>
    </row>
    <row r="362" spans="1:165" s="44" customFormat="1" ht="78.75" customHeight="1">
      <c r="A362" s="374" t="s">
        <v>437</v>
      </c>
      <c r="B362" s="289" t="s">
        <v>106</v>
      </c>
      <c r="C362" s="375" t="s">
        <v>253</v>
      </c>
      <c r="D362" s="403" t="s">
        <v>302</v>
      </c>
      <c r="E362" s="356">
        <v>86777.7</v>
      </c>
      <c r="F362" s="354">
        <v>86777.5</v>
      </c>
      <c r="G362" s="432" t="s">
        <v>5</v>
      </c>
      <c r="H362" s="471">
        <f>F362/E362*100</f>
        <v>99.999769526041831</v>
      </c>
      <c r="I362" s="462"/>
      <c r="J362" s="463" t="s">
        <v>254</v>
      </c>
      <c r="K362" s="464" t="s">
        <v>108</v>
      </c>
      <c r="L362" s="465" t="s">
        <v>109</v>
      </c>
      <c r="M362" s="484">
        <v>8930.2999999999993</v>
      </c>
      <c r="N362" s="484">
        <v>8552.2099999999991</v>
      </c>
      <c r="O362" s="406">
        <f t="shared" ref="O362:O365" si="70">N362/M362*100</f>
        <v>95.766211661422346</v>
      </c>
      <c r="P362" s="379">
        <f>SUM(O362:O373)/12</f>
        <v>99.054591712525919</v>
      </c>
      <c r="Q362" s="92" t="s">
        <v>800</v>
      </c>
      <c r="BS362" s="38"/>
      <c r="BT362" s="38"/>
      <c r="BU362" s="38"/>
      <c r="BV362" s="38"/>
      <c r="BW362" s="38"/>
      <c r="BX362" s="38"/>
      <c r="BY362" s="38"/>
      <c r="BZ362" s="38"/>
      <c r="CA362" s="38"/>
      <c r="CB362" s="38"/>
      <c r="CC362" s="38"/>
      <c r="CD362" s="38"/>
      <c r="CE362" s="38"/>
      <c r="CF362" s="38"/>
      <c r="CG362" s="38"/>
      <c r="CH362" s="38"/>
      <c r="CI362" s="38"/>
      <c r="CJ362" s="38"/>
      <c r="CK362" s="38"/>
      <c r="CL362" s="38"/>
      <c r="CM362" s="38"/>
      <c r="CN362" s="38"/>
      <c r="CO362" s="38"/>
      <c r="CP362" s="38"/>
      <c r="CQ362" s="38"/>
      <c r="CR362" s="38"/>
      <c r="CS362" s="38"/>
      <c r="CT362" s="38"/>
      <c r="CU362" s="38"/>
      <c r="CV362" s="38"/>
      <c r="CW362" s="38"/>
      <c r="CX362" s="38"/>
      <c r="CY362" s="38"/>
      <c r="CZ362" s="38"/>
      <c r="DA362" s="38"/>
      <c r="DB362" s="38"/>
      <c r="DC362" s="38"/>
      <c r="DD362" s="38"/>
      <c r="DE362" s="38"/>
      <c r="DF362" s="38"/>
      <c r="DG362" s="38"/>
      <c r="DH362" s="38"/>
      <c r="DI362" s="38"/>
      <c r="DJ362" s="38"/>
      <c r="DK362" s="38"/>
      <c r="DL362" s="38"/>
      <c r="DM362" s="38"/>
      <c r="DN362" s="38"/>
      <c r="DO362" s="38"/>
      <c r="DP362" s="38"/>
      <c r="DQ362" s="38"/>
      <c r="DR362" s="38"/>
      <c r="DS362" s="38"/>
      <c r="DT362" s="38"/>
      <c r="DU362" s="38"/>
      <c r="DV362" s="38"/>
      <c r="DW362" s="38"/>
      <c r="DX362" s="38"/>
      <c r="DY362" s="38"/>
      <c r="DZ362" s="38"/>
      <c r="EA362" s="38"/>
      <c r="EB362" s="38"/>
      <c r="EC362" s="38"/>
      <c r="ED362" s="38"/>
      <c r="EE362" s="38"/>
      <c r="EF362" s="38"/>
      <c r="EG362" s="38"/>
      <c r="EH362" s="38"/>
      <c r="EI362" s="38"/>
      <c r="EJ362" s="38"/>
      <c r="EK362" s="38"/>
      <c r="EL362" s="38"/>
      <c r="EM362" s="38"/>
      <c r="EN362" s="38"/>
      <c r="EO362" s="38"/>
      <c r="EP362" s="38"/>
      <c r="EQ362" s="38"/>
      <c r="ER362" s="38"/>
      <c r="ES362" s="38"/>
      <c r="ET362" s="38"/>
      <c r="EU362" s="38"/>
      <c r="EV362" s="38"/>
      <c r="EW362" s="38"/>
      <c r="EX362" s="38"/>
      <c r="EY362" s="38"/>
      <c r="EZ362" s="38"/>
      <c r="FA362" s="38"/>
      <c r="FB362" s="38"/>
      <c r="FC362" s="38"/>
      <c r="FD362" s="38"/>
      <c r="FE362" s="38"/>
      <c r="FF362" s="38"/>
      <c r="FG362" s="38"/>
      <c r="FH362" s="38"/>
      <c r="FI362" s="38"/>
    </row>
    <row r="363" spans="1:165" s="44" customFormat="1" ht="109.2">
      <c r="A363" s="381"/>
      <c r="B363" s="476"/>
      <c r="C363" s="469"/>
      <c r="D363" s="470"/>
      <c r="E363" s="469"/>
      <c r="F363" s="470"/>
      <c r="G363" s="469"/>
      <c r="H363" s="470"/>
      <c r="I363" s="468"/>
      <c r="J363" s="463" t="s">
        <v>281</v>
      </c>
      <c r="K363" s="464" t="s">
        <v>124</v>
      </c>
      <c r="L363" s="465" t="s">
        <v>176</v>
      </c>
      <c r="M363" s="486">
        <v>30</v>
      </c>
      <c r="N363" s="486">
        <v>30</v>
      </c>
      <c r="O363" s="406">
        <f t="shared" si="70"/>
        <v>100</v>
      </c>
      <c r="P363" s="433"/>
      <c r="Q363" s="476"/>
      <c r="BS363" s="38"/>
      <c r="BT363" s="38"/>
      <c r="BU363" s="38"/>
      <c r="BV363" s="38"/>
      <c r="BW363" s="38"/>
      <c r="BX363" s="38"/>
      <c r="BY363" s="38"/>
      <c r="BZ363" s="38"/>
      <c r="CA363" s="38"/>
      <c r="CB363" s="38"/>
      <c r="CC363" s="38"/>
      <c r="CD363" s="38"/>
      <c r="CE363" s="38"/>
      <c r="CF363" s="38"/>
      <c r="CG363" s="38"/>
      <c r="CH363" s="38"/>
      <c r="CI363" s="38"/>
      <c r="CJ363" s="38"/>
      <c r="CK363" s="38"/>
      <c r="CL363" s="38"/>
      <c r="CM363" s="38"/>
      <c r="CN363" s="38"/>
      <c r="CO363" s="38"/>
      <c r="CP363" s="38"/>
      <c r="CQ363" s="38"/>
      <c r="CR363" s="38"/>
      <c r="CS363" s="38"/>
      <c r="CT363" s="38"/>
      <c r="CU363" s="38"/>
      <c r="CV363" s="38"/>
      <c r="CW363" s="38"/>
      <c r="CX363" s="38"/>
      <c r="CY363" s="38"/>
      <c r="CZ363" s="38"/>
      <c r="DA363" s="38"/>
      <c r="DB363" s="38"/>
      <c r="DC363" s="38"/>
      <c r="DD363" s="38"/>
      <c r="DE363" s="38"/>
      <c r="DF363" s="38"/>
      <c r="DG363" s="38"/>
      <c r="DH363" s="38"/>
      <c r="DI363" s="38"/>
      <c r="DJ363" s="38"/>
      <c r="DK363" s="38"/>
      <c r="DL363" s="38"/>
      <c r="DM363" s="38"/>
      <c r="DN363" s="38"/>
      <c r="DO363" s="38"/>
      <c r="DP363" s="38"/>
      <c r="DQ363" s="38"/>
      <c r="DR363" s="38"/>
      <c r="DS363" s="38"/>
      <c r="DT363" s="38"/>
      <c r="DU363" s="38"/>
      <c r="DV363" s="38"/>
      <c r="DW363" s="38"/>
      <c r="DX363" s="38"/>
      <c r="DY363" s="38"/>
      <c r="DZ363" s="38"/>
      <c r="EA363" s="38"/>
      <c r="EB363" s="38"/>
      <c r="EC363" s="38"/>
      <c r="ED363" s="38"/>
      <c r="EE363" s="38"/>
      <c r="EF363" s="38"/>
      <c r="EG363" s="38"/>
      <c r="EH363" s="38"/>
      <c r="EI363" s="38"/>
      <c r="EJ363" s="38"/>
      <c r="EK363" s="38"/>
      <c r="EL363" s="38"/>
      <c r="EM363" s="38"/>
      <c r="EN363" s="38"/>
      <c r="EO363" s="38"/>
      <c r="EP363" s="38"/>
      <c r="EQ363" s="38"/>
      <c r="ER363" s="38"/>
      <c r="ES363" s="38"/>
      <c r="ET363" s="38"/>
      <c r="EU363" s="38"/>
      <c r="EV363" s="38"/>
      <c r="EW363" s="38"/>
      <c r="EX363" s="38"/>
      <c r="EY363" s="38"/>
      <c r="EZ363" s="38"/>
      <c r="FA363" s="38"/>
      <c r="FB363" s="38"/>
      <c r="FC363" s="38"/>
      <c r="FD363" s="38"/>
      <c r="FE363" s="38"/>
      <c r="FF363" s="38"/>
      <c r="FG363" s="38"/>
      <c r="FH363" s="38"/>
      <c r="FI363" s="38"/>
    </row>
    <row r="364" spans="1:165" s="44" customFormat="1" ht="195.75" customHeight="1">
      <c r="A364" s="381"/>
      <c r="B364" s="476"/>
      <c r="C364" s="469"/>
      <c r="D364" s="470"/>
      <c r="E364" s="469"/>
      <c r="F364" s="470"/>
      <c r="G364" s="469"/>
      <c r="H364" s="470"/>
      <c r="I364" s="468"/>
      <c r="J364" s="463" t="s">
        <v>269</v>
      </c>
      <c r="K364" s="464" t="s">
        <v>110</v>
      </c>
      <c r="L364" s="465" t="s">
        <v>176</v>
      </c>
      <c r="M364" s="486">
        <v>7</v>
      </c>
      <c r="N364" s="486">
        <v>8</v>
      </c>
      <c r="O364" s="406">
        <f t="shared" ref="O364" si="71">IF(N364/M364&gt;1,100)</f>
        <v>100</v>
      </c>
      <c r="P364" s="433"/>
      <c r="Q364" s="467"/>
      <c r="BS364" s="38"/>
      <c r="BT364" s="38"/>
      <c r="BU364" s="38"/>
      <c r="BV364" s="38"/>
      <c r="BW364" s="38"/>
      <c r="BX364" s="38"/>
      <c r="BY364" s="38"/>
      <c r="BZ364" s="38"/>
      <c r="CA364" s="38"/>
      <c r="CB364" s="38"/>
      <c r="CC364" s="38"/>
      <c r="CD364" s="38"/>
      <c r="CE364" s="38"/>
      <c r="CF364" s="38"/>
      <c r="CG364" s="38"/>
      <c r="CH364" s="38"/>
      <c r="CI364" s="38"/>
      <c r="CJ364" s="38"/>
      <c r="CK364" s="38"/>
      <c r="CL364" s="38"/>
      <c r="CM364" s="38"/>
      <c r="CN364" s="38"/>
      <c r="CO364" s="38"/>
      <c r="CP364" s="38"/>
      <c r="CQ364" s="38"/>
      <c r="CR364" s="38"/>
      <c r="CS364" s="38"/>
      <c r="CT364" s="38"/>
      <c r="CU364" s="38"/>
      <c r="CV364" s="38"/>
      <c r="CW364" s="38"/>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c r="FA364" s="38"/>
      <c r="FB364" s="38"/>
      <c r="FC364" s="38"/>
      <c r="FD364" s="38"/>
      <c r="FE364" s="38"/>
      <c r="FF364" s="38"/>
      <c r="FG364" s="38"/>
      <c r="FH364" s="38"/>
      <c r="FI364" s="38"/>
    </row>
    <row r="365" spans="1:165" s="44" customFormat="1" ht="94.5" customHeight="1">
      <c r="A365" s="381"/>
      <c r="B365" s="476"/>
      <c r="C365" s="469"/>
      <c r="D365" s="470"/>
      <c r="E365" s="469"/>
      <c r="F365" s="470"/>
      <c r="G365" s="469"/>
      <c r="H365" s="470"/>
      <c r="I365" s="468"/>
      <c r="J365" s="463" t="s">
        <v>270</v>
      </c>
      <c r="K365" s="464" t="s">
        <v>111</v>
      </c>
      <c r="L365" s="465" t="s">
        <v>176</v>
      </c>
      <c r="M365" s="486">
        <v>850</v>
      </c>
      <c r="N365" s="486">
        <v>850</v>
      </c>
      <c r="O365" s="406">
        <f t="shared" si="70"/>
        <v>100</v>
      </c>
      <c r="P365" s="433"/>
      <c r="Q365" s="467"/>
      <c r="BS365" s="38"/>
      <c r="BT365" s="38"/>
      <c r="BU365" s="38"/>
      <c r="BV365" s="38"/>
      <c r="BW365" s="38"/>
      <c r="BX365" s="38"/>
      <c r="BY365" s="38"/>
      <c r="BZ365" s="38"/>
      <c r="CA365" s="38"/>
      <c r="CB365" s="38"/>
      <c r="CC365" s="38"/>
      <c r="CD365" s="38"/>
      <c r="CE365" s="38"/>
      <c r="CF365" s="38"/>
      <c r="CG365" s="38"/>
      <c r="CH365" s="38"/>
      <c r="CI365" s="38"/>
      <c r="CJ365" s="38"/>
      <c r="CK365" s="38"/>
      <c r="CL365" s="38"/>
      <c r="CM365" s="38"/>
      <c r="CN365" s="38"/>
      <c r="CO365" s="38"/>
      <c r="CP365" s="38"/>
      <c r="CQ365" s="38"/>
      <c r="CR365" s="38"/>
      <c r="CS365" s="38"/>
      <c r="CT365" s="38"/>
      <c r="CU365" s="38"/>
      <c r="CV365" s="38"/>
      <c r="CW365" s="38"/>
      <c r="CX365" s="38"/>
      <c r="CY365" s="38"/>
      <c r="CZ365" s="38"/>
      <c r="DA365" s="38"/>
      <c r="DB365" s="38"/>
      <c r="DC365" s="38"/>
      <c r="DD365" s="38"/>
      <c r="DE365" s="38"/>
      <c r="DF365" s="38"/>
      <c r="DG365" s="38"/>
      <c r="DH365" s="38"/>
      <c r="DI365" s="38"/>
      <c r="DJ365" s="38"/>
      <c r="DK365" s="38"/>
      <c r="DL365" s="38"/>
      <c r="DM365" s="38"/>
      <c r="DN365" s="38"/>
      <c r="DO365" s="38"/>
      <c r="DP365" s="38"/>
      <c r="DQ365" s="38"/>
      <c r="DR365" s="38"/>
      <c r="DS365" s="38"/>
      <c r="DT365" s="38"/>
      <c r="DU365" s="38"/>
      <c r="DV365" s="38"/>
      <c r="DW365" s="38"/>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c r="FA365" s="38"/>
      <c r="FB365" s="38"/>
      <c r="FC365" s="38"/>
      <c r="FD365" s="38"/>
      <c r="FE365" s="38"/>
      <c r="FF365" s="38"/>
      <c r="FG365" s="38"/>
      <c r="FH365" s="38"/>
      <c r="FI365" s="38"/>
    </row>
    <row r="366" spans="1:165" s="44" customFormat="1" ht="77.25" customHeight="1">
      <c r="A366" s="381"/>
      <c r="B366" s="476"/>
      <c r="C366" s="469"/>
      <c r="D366" s="470"/>
      <c r="E366" s="469"/>
      <c r="F366" s="470"/>
      <c r="G366" s="469"/>
      <c r="H366" s="470"/>
      <c r="I366" s="468"/>
      <c r="J366" s="463" t="s">
        <v>271</v>
      </c>
      <c r="K366" s="464" t="s">
        <v>112</v>
      </c>
      <c r="L366" s="465" t="s">
        <v>176</v>
      </c>
      <c r="M366" s="486">
        <v>450</v>
      </c>
      <c r="N366" s="486">
        <v>418</v>
      </c>
      <c r="O366" s="406">
        <f>N366/M366*100</f>
        <v>92.888888888888886</v>
      </c>
      <c r="P366" s="433"/>
      <c r="Q366" s="92" t="s">
        <v>800</v>
      </c>
      <c r="BS366" s="38"/>
      <c r="BT366" s="38"/>
      <c r="BU366" s="38"/>
      <c r="BV366" s="38"/>
      <c r="BW366" s="38"/>
      <c r="BX366" s="38"/>
      <c r="BY366" s="38"/>
      <c r="BZ366" s="38"/>
      <c r="CA366" s="38"/>
      <c r="CB366" s="38"/>
      <c r="CC366" s="38"/>
      <c r="CD366" s="38"/>
      <c r="CE366" s="38"/>
      <c r="CF366" s="38"/>
      <c r="CG366" s="38"/>
      <c r="CH366" s="38"/>
      <c r="CI366" s="38"/>
      <c r="CJ366" s="38"/>
      <c r="CK366" s="38"/>
      <c r="CL366" s="38"/>
      <c r="CM366" s="38"/>
      <c r="CN366" s="38"/>
      <c r="CO366" s="38"/>
      <c r="CP366" s="38"/>
      <c r="CQ366" s="38"/>
      <c r="CR366" s="38"/>
      <c r="CS366" s="38"/>
      <c r="CT366" s="38"/>
      <c r="CU366" s="38"/>
      <c r="CV366" s="38"/>
      <c r="CW366" s="38"/>
      <c r="CX366" s="38"/>
      <c r="CY366" s="38"/>
      <c r="CZ366" s="38"/>
      <c r="DA366" s="38"/>
      <c r="DB366" s="38"/>
      <c r="DC366" s="38"/>
      <c r="DD366" s="38"/>
      <c r="DE366" s="38"/>
      <c r="DF366" s="38"/>
      <c r="DG366" s="38"/>
      <c r="DH366" s="38"/>
      <c r="DI366" s="38"/>
      <c r="DJ366" s="38"/>
      <c r="DK366" s="38"/>
      <c r="DL366" s="38"/>
      <c r="DM366" s="38"/>
      <c r="DN366" s="38"/>
      <c r="DO366" s="38"/>
      <c r="DP366" s="38"/>
      <c r="DQ366" s="38"/>
      <c r="DR366" s="38"/>
      <c r="DS366" s="38"/>
      <c r="DT366" s="38"/>
      <c r="DU366" s="38"/>
      <c r="DV366" s="38"/>
      <c r="DW366" s="38"/>
      <c r="DX366" s="38"/>
      <c r="DY366" s="38"/>
      <c r="DZ366" s="38"/>
      <c r="EA366" s="38"/>
      <c r="EB366" s="38"/>
      <c r="EC366" s="38"/>
      <c r="ED366" s="38"/>
      <c r="EE366" s="38"/>
      <c r="EF366" s="38"/>
      <c r="EG366" s="38"/>
      <c r="EH366" s="38"/>
      <c r="EI366" s="38"/>
      <c r="EJ366" s="38"/>
      <c r="EK366" s="38"/>
      <c r="EL366" s="38"/>
      <c r="EM366" s="38"/>
      <c r="EN366" s="38"/>
      <c r="EO366" s="38"/>
      <c r="EP366" s="38"/>
      <c r="EQ366" s="38"/>
      <c r="ER366" s="38"/>
      <c r="ES366" s="38"/>
      <c r="ET366" s="38"/>
      <c r="EU366" s="38"/>
      <c r="EV366" s="38"/>
      <c r="EW366" s="38"/>
      <c r="EX366" s="38"/>
      <c r="EY366" s="38"/>
      <c r="EZ366" s="38"/>
      <c r="FA366" s="38"/>
      <c r="FB366" s="38"/>
      <c r="FC366" s="38"/>
      <c r="FD366" s="38"/>
      <c r="FE366" s="38"/>
      <c r="FF366" s="38"/>
      <c r="FG366" s="38"/>
      <c r="FH366" s="38"/>
      <c r="FI366" s="38"/>
    </row>
    <row r="367" spans="1:165" s="44" customFormat="1" ht="48.75" customHeight="1">
      <c r="A367" s="381"/>
      <c r="B367" s="476"/>
      <c r="C367" s="469"/>
      <c r="D367" s="470"/>
      <c r="E367" s="469"/>
      <c r="F367" s="470"/>
      <c r="G367" s="469"/>
      <c r="H367" s="470"/>
      <c r="I367" s="468"/>
      <c r="J367" s="463" t="s">
        <v>272</v>
      </c>
      <c r="K367" s="464" t="s">
        <v>113</v>
      </c>
      <c r="L367" s="465" t="s">
        <v>176</v>
      </c>
      <c r="M367" s="487">
        <v>6607</v>
      </c>
      <c r="N367" s="487">
        <v>6689</v>
      </c>
      <c r="O367" s="406">
        <f t="shared" ref="O367:O373" si="72">IF(N367/M367&gt;1,100)</f>
        <v>100</v>
      </c>
      <c r="P367" s="433"/>
      <c r="Q367" s="464"/>
      <c r="BS367" s="38"/>
      <c r="BT367" s="38"/>
      <c r="BU367" s="38"/>
      <c r="BV367" s="38"/>
      <c r="BW367" s="38"/>
      <c r="BX367" s="38"/>
      <c r="BY367" s="38"/>
      <c r="BZ367" s="38"/>
      <c r="CA367" s="38"/>
      <c r="CB367" s="38"/>
      <c r="CC367" s="38"/>
      <c r="CD367" s="38"/>
      <c r="CE367" s="38"/>
      <c r="CF367" s="38"/>
      <c r="CG367" s="38"/>
      <c r="CH367" s="38"/>
      <c r="CI367" s="38"/>
      <c r="CJ367" s="38"/>
      <c r="CK367" s="38"/>
      <c r="CL367" s="38"/>
      <c r="CM367" s="38"/>
      <c r="CN367" s="38"/>
      <c r="CO367" s="38"/>
      <c r="CP367" s="38"/>
      <c r="CQ367" s="38"/>
      <c r="CR367" s="38"/>
      <c r="CS367" s="38"/>
      <c r="CT367" s="38"/>
      <c r="CU367" s="38"/>
      <c r="CV367" s="38"/>
      <c r="CW367" s="38"/>
      <c r="CX367" s="38"/>
      <c r="CY367" s="38"/>
      <c r="CZ367" s="38"/>
      <c r="DA367" s="38"/>
      <c r="DB367" s="38"/>
      <c r="DC367" s="38"/>
      <c r="DD367" s="38"/>
      <c r="DE367" s="38"/>
      <c r="DF367" s="38"/>
      <c r="DG367" s="38"/>
      <c r="DH367" s="38"/>
      <c r="DI367" s="38"/>
      <c r="DJ367" s="38"/>
      <c r="DK367" s="38"/>
      <c r="DL367" s="38"/>
      <c r="DM367" s="38"/>
      <c r="DN367" s="38"/>
      <c r="DO367" s="38"/>
      <c r="DP367" s="38"/>
      <c r="DQ367" s="38"/>
      <c r="DR367" s="38"/>
      <c r="DS367" s="38"/>
      <c r="DT367" s="38"/>
      <c r="DU367" s="38"/>
      <c r="DV367" s="38"/>
      <c r="DW367" s="38"/>
      <c r="DX367" s="38"/>
      <c r="DY367" s="38"/>
      <c r="DZ367" s="38"/>
      <c r="EA367" s="38"/>
      <c r="EB367" s="38"/>
      <c r="EC367" s="38"/>
      <c r="ED367" s="38"/>
      <c r="EE367" s="38"/>
      <c r="EF367" s="38"/>
      <c r="EG367" s="38"/>
      <c r="EH367" s="38"/>
      <c r="EI367" s="38"/>
      <c r="EJ367" s="38"/>
      <c r="EK367" s="38"/>
      <c r="EL367" s="38"/>
      <c r="EM367" s="38"/>
      <c r="EN367" s="38"/>
      <c r="EO367" s="38"/>
      <c r="EP367" s="38"/>
      <c r="EQ367" s="38"/>
      <c r="ER367" s="38"/>
      <c r="ES367" s="38"/>
      <c r="ET367" s="38"/>
      <c r="EU367" s="38"/>
      <c r="EV367" s="38"/>
      <c r="EW367" s="38"/>
      <c r="EX367" s="38"/>
      <c r="EY367" s="38"/>
      <c r="EZ367" s="38"/>
      <c r="FA367" s="38"/>
      <c r="FB367" s="38"/>
      <c r="FC367" s="38"/>
      <c r="FD367" s="38"/>
      <c r="FE367" s="38"/>
      <c r="FF367" s="38"/>
      <c r="FG367" s="38"/>
      <c r="FH367" s="38"/>
      <c r="FI367" s="38"/>
    </row>
    <row r="368" spans="1:165" s="44" customFormat="1" ht="83.25" customHeight="1">
      <c r="A368" s="381"/>
      <c r="B368" s="476"/>
      <c r="C368" s="469"/>
      <c r="D368" s="470"/>
      <c r="E368" s="469"/>
      <c r="F368" s="470"/>
      <c r="G368" s="469"/>
      <c r="H368" s="470"/>
      <c r="I368" s="468"/>
      <c r="J368" s="463" t="s">
        <v>274</v>
      </c>
      <c r="K368" s="464" t="s">
        <v>114</v>
      </c>
      <c r="L368" s="465" t="s">
        <v>176</v>
      </c>
      <c r="M368" s="487">
        <v>1750</v>
      </c>
      <c r="N368" s="487">
        <v>1785</v>
      </c>
      <c r="O368" s="406">
        <f t="shared" si="72"/>
        <v>100</v>
      </c>
      <c r="P368" s="433"/>
      <c r="Q368" s="467"/>
      <c r="BS368" s="38"/>
      <c r="BT368" s="38"/>
      <c r="BU368" s="38"/>
      <c r="BV368" s="38"/>
      <c r="BW368" s="38"/>
      <c r="BX368" s="38"/>
      <c r="BY368" s="38"/>
      <c r="BZ368" s="38"/>
      <c r="CA368" s="38"/>
      <c r="CB368" s="38"/>
      <c r="CC368" s="38"/>
      <c r="CD368" s="38"/>
      <c r="CE368" s="38"/>
      <c r="CF368" s="38"/>
      <c r="CG368" s="38"/>
      <c r="CH368" s="38"/>
      <c r="CI368" s="38"/>
      <c r="CJ368" s="38"/>
      <c r="CK368" s="38"/>
      <c r="CL368" s="38"/>
      <c r="CM368" s="38"/>
      <c r="CN368" s="38"/>
      <c r="CO368" s="38"/>
      <c r="CP368" s="38"/>
      <c r="CQ368" s="38"/>
      <c r="CR368" s="38"/>
      <c r="CS368" s="38"/>
      <c r="CT368" s="38"/>
      <c r="CU368" s="38"/>
      <c r="CV368" s="38"/>
      <c r="CW368" s="38"/>
      <c r="CX368" s="38"/>
      <c r="CY368" s="38"/>
      <c r="CZ368" s="38"/>
      <c r="DA368" s="38"/>
      <c r="DB368" s="38"/>
      <c r="DC368" s="38"/>
      <c r="DD368" s="38"/>
      <c r="DE368" s="38"/>
      <c r="DF368" s="38"/>
      <c r="DG368" s="38"/>
      <c r="DH368" s="38"/>
      <c r="DI368" s="38"/>
      <c r="DJ368" s="38"/>
      <c r="DK368" s="38"/>
      <c r="DL368" s="38"/>
      <c r="DM368" s="38"/>
      <c r="DN368" s="38"/>
      <c r="DO368" s="38"/>
      <c r="DP368" s="38"/>
      <c r="DQ368" s="38"/>
      <c r="DR368" s="38"/>
      <c r="DS368" s="38"/>
      <c r="DT368" s="38"/>
      <c r="DU368" s="38"/>
      <c r="DV368" s="38"/>
      <c r="DW368" s="38"/>
      <c r="DX368" s="38"/>
      <c r="DY368" s="38"/>
      <c r="DZ368" s="38"/>
      <c r="EA368" s="38"/>
      <c r="EB368" s="38"/>
      <c r="EC368" s="38"/>
      <c r="ED368" s="38"/>
      <c r="EE368" s="38"/>
      <c r="EF368" s="38"/>
      <c r="EG368" s="38"/>
      <c r="EH368" s="38"/>
      <c r="EI368" s="38"/>
      <c r="EJ368" s="38"/>
      <c r="EK368" s="38"/>
      <c r="EL368" s="38"/>
      <c r="EM368" s="38"/>
      <c r="EN368" s="38"/>
      <c r="EO368" s="38"/>
      <c r="EP368" s="38"/>
      <c r="EQ368" s="38"/>
      <c r="ER368" s="38"/>
      <c r="ES368" s="38"/>
      <c r="ET368" s="38"/>
      <c r="EU368" s="38"/>
      <c r="EV368" s="38"/>
      <c r="EW368" s="38"/>
      <c r="EX368" s="38"/>
      <c r="EY368" s="38"/>
      <c r="EZ368" s="38"/>
      <c r="FA368" s="38"/>
      <c r="FB368" s="38"/>
      <c r="FC368" s="38"/>
      <c r="FD368" s="38"/>
      <c r="FE368" s="38"/>
      <c r="FF368" s="38"/>
      <c r="FG368" s="38"/>
      <c r="FH368" s="38"/>
      <c r="FI368" s="38"/>
    </row>
    <row r="369" spans="1:165" s="44" customFormat="1" ht="127.5" customHeight="1">
      <c r="A369" s="381"/>
      <c r="B369" s="476"/>
      <c r="C369" s="469"/>
      <c r="D369" s="470"/>
      <c r="E369" s="469"/>
      <c r="F369" s="470"/>
      <c r="G369" s="469"/>
      <c r="H369" s="470"/>
      <c r="I369" s="468"/>
      <c r="J369" s="463" t="s">
        <v>275</v>
      </c>
      <c r="K369" s="464" t="s">
        <v>115</v>
      </c>
      <c r="L369" s="465" t="s">
        <v>176</v>
      </c>
      <c r="M369" s="486">
        <v>25</v>
      </c>
      <c r="N369" s="486">
        <v>45</v>
      </c>
      <c r="O369" s="406">
        <f t="shared" si="72"/>
        <v>100</v>
      </c>
      <c r="P369" s="433"/>
      <c r="Q369" s="467"/>
      <c r="BS369" s="38"/>
      <c r="BT369" s="38"/>
      <c r="BU369" s="38"/>
      <c r="BV369" s="38"/>
      <c r="BW369" s="38"/>
      <c r="BX369" s="38"/>
      <c r="BY369" s="38"/>
      <c r="BZ369" s="38"/>
      <c r="CA369" s="38"/>
      <c r="CB369" s="38"/>
      <c r="CC369" s="38"/>
      <c r="CD369" s="38"/>
      <c r="CE369" s="38"/>
      <c r="CF369" s="38"/>
      <c r="CG369" s="38"/>
      <c r="CH369" s="38"/>
      <c r="CI369" s="38"/>
      <c r="CJ369" s="38"/>
      <c r="CK369" s="38"/>
      <c r="CL369" s="38"/>
      <c r="CM369" s="38"/>
      <c r="CN369" s="38"/>
      <c r="CO369" s="38"/>
      <c r="CP369" s="38"/>
      <c r="CQ369" s="38"/>
      <c r="CR369" s="38"/>
      <c r="CS369" s="38"/>
      <c r="CT369" s="38"/>
      <c r="CU369" s="38"/>
      <c r="CV369" s="38"/>
      <c r="CW369" s="38"/>
      <c r="CX369" s="38"/>
      <c r="CY369" s="38"/>
      <c r="CZ369" s="38"/>
      <c r="DA369" s="38"/>
      <c r="DB369" s="38"/>
      <c r="DC369" s="38"/>
      <c r="DD369" s="38"/>
      <c r="DE369" s="38"/>
      <c r="DF369" s="38"/>
      <c r="DG369" s="38"/>
      <c r="DH369" s="38"/>
      <c r="DI369" s="38"/>
      <c r="DJ369" s="38"/>
      <c r="DK369" s="38"/>
      <c r="DL369" s="38"/>
      <c r="DM369" s="38"/>
      <c r="DN369" s="38"/>
      <c r="DO369" s="38"/>
      <c r="DP369" s="38"/>
      <c r="DQ369" s="38"/>
      <c r="DR369" s="38"/>
      <c r="DS369" s="38"/>
      <c r="DT369" s="38"/>
      <c r="DU369" s="38"/>
      <c r="DV369" s="38"/>
      <c r="DW369" s="38"/>
      <c r="DX369" s="38"/>
      <c r="DY369" s="38"/>
      <c r="DZ369" s="38"/>
      <c r="EA369" s="38"/>
      <c r="EB369" s="38"/>
      <c r="EC369" s="38"/>
      <c r="ED369" s="38"/>
      <c r="EE369" s="38"/>
      <c r="EF369" s="38"/>
      <c r="EG369" s="38"/>
      <c r="EH369" s="38"/>
      <c r="EI369" s="38"/>
      <c r="EJ369" s="38"/>
      <c r="EK369" s="38"/>
      <c r="EL369" s="38"/>
      <c r="EM369" s="38"/>
      <c r="EN369" s="38"/>
      <c r="EO369" s="38"/>
      <c r="EP369" s="38"/>
      <c r="EQ369" s="38"/>
      <c r="ER369" s="38"/>
      <c r="ES369" s="38"/>
      <c r="ET369" s="38"/>
      <c r="EU369" s="38"/>
      <c r="EV369" s="38"/>
      <c r="EW369" s="38"/>
      <c r="EX369" s="38"/>
      <c r="EY369" s="38"/>
      <c r="EZ369" s="38"/>
      <c r="FA369" s="38"/>
      <c r="FB369" s="38"/>
      <c r="FC369" s="38"/>
      <c r="FD369" s="38"/>
      <c r="FE369" s="38"/>
      <c r="FF369" s="38"/>
      <c r="FG369" s="38"/>
      <c r="FH369" s="38"/>
      <c r="FI369" s="38"/>
    </row>
    <row r="370" spans="1:165" s="44" customFormat="1" ht="46.8">
      <c r="A370" s="381"/>
      <c r="B370" s="476"/>
      <c r="C370" s="469"/>
      <c r="D370" s="470"/>
      <c r="E370" s="469"/>
      <c r="F370" s="470"/>
      <c r="G370" s="469"/>
      <c r="H370" s="470"/>
      <c r="I370" s="468"/>
      <c r="J370" s="463" t="s">
        <v>276</v>
      </c>
      <c r="K370" s="464" t="s">
        <v>116</v>
      </c>
      <c r="L370" s="465" t="s">
        <v>176</v>
      </c>
      <c r="M370" s="487">
        <v>3900</v>
      </c>
      <c r="N370" s="487">
        <v>3938</v>
      </c>
      <c r="O370" s="406">
        <f t="shared" si="72"/>
        <v>100</v>
      </c>
      <c r="P370" s="433"/>
      <c r="Q370" s="467"/>
      <c r="BS370" s="38"/>
      <c r="BT370" s="38"/>
      <c r="BU370" s="38"/>
      <c r="BV370" s="38"/>
      <c r="BW370" s="38"/>
      <c r="BX370" s="38"/>
      <c r="BY370" s="38"/>
      <c r="BZ370" s="38"/>
      <c r="CA370" s="38"/>
      <c r="CB370" s="38"/>
      <c r="CC370" s="38"/>
      <c r="CD370" s="38"/>
      <c r="CE370" s="38"/>
      <c r="CF370" s="38"/>
      <c r="CG370" s="38"/>
      <c r="CH370" s="38"/>
      <c r="CI370" s="38"/>
      <c r="CJ370" s="38"/>
      <c r="CK370" s="38"/>
      <c r="CL370" s="38"/>
      <c r="CM370" s="38"/>
      <c r="CN370" s="38"/>
      <c r="CO370" s="38"/>
      <c r="CP370" s="38"/>
      <c r="CQ370" s="38"/>
      <c r="CR370" s="38"/>
      <c r="CS370" s="38"/>
      <c r="CT370" s="38"/>
      <c r="CU370" s="38"/>
      <c r="CV370" s="38"/>
      <c r="CW370" s="38"/>
      <c r="CX370" s="38"/>
      <c r="CY370" s="38"/>
      <c r="CZ370" s="38"/>
      <c r="DA370" s="38"/>
      <c r="DB370" s="38"/>
      <c r="DC370" s="38"/>
      <c r="DD370" s="38"/>
      <c r="DE370" s="38"/>
      <c r="DF370" s="38"/>
      <c r="DG370" s="38"/>
      <c r="DH370" s="38"/>
      <c r="DI370" s="38"/>
      <c r="DJ370" s="38"/>
      <c r="DK370" s="38"/>
      <c r="DL370" s="38"/>
      <c r="DM370" s="38"/>
      <c r="DN370" s="38"/>
      <c r="DO370" s="38"/>
      <c r="DP370" s="38"/>
      <c r="DQ370" s="38"/>
      <c r="DR370" s="38"/>
      <c r="DS370" s="38"/>
      <c r="DT370" s="38"/>
      <c r="DU370" s="38"/>
      <c r="DV370" s="38"/>
      <c r="DW370" s="38"/>
      <c r="DX370" s="38"/>
      <c r="DY370" s="38"/>
      <c r="DZ370" s="38"/>
      <c r="EA370" s="38"/>
      <c r="EB370" s="38"/>
      <c r="EC370" s="38"/>
      <c r="ED370" s="38"/>
      <c r="EE370" s="38"/>
      <c r="EF370" s="38"/>
      <c r="EG370" s="38"/>
      <c r="EH370" s="38"/>
      <c r="EI370" s="38"/>
      <c r="EJ370" s="38"/>
      <c r="EK370" s="38"/>
      <c r="EL370" s="38"/>
      <c r="EM370" s="38"/>
      <c r="EN370" s="38"/>
      <c r="EO370" s="38"/>
      <c r="EP370" s="38"/>
      <c r="EQ370" s="38"/>
      <c r="ER370" s="38"/>
      <c r="ES370" s="38"/>
      <c r="ET370" s="38"/>
      <c r="EU370" s="38"/>
      <c r="EV370" s="38"/>
      <c r="EW370" s="38"/>
      <c r="EX370" s="38"/>
      <c r="EY370" s="38"/>
      <c r="EZ370" s="38"/>
      <c r="FA370" s="38"/>
      <c r="FB370" s="38"/>
      <c r="FC370" s="38"/>
      <c r="FD370" s="38"/>
      <c r="FE370" s="38"/>
      <c r="FF370" s="38"/>
      <c r="FG370" s="38"/>
      <c r="FH370" s="38"/>
      <c r="FI370" s="38"/>
    </row>
    <row r="371" spans="1:165" s="44" customFormat="1" ht="124.8">
      <c r="A371" s="381"/>
      <c r="B371" s="476"/>
      <c r="C371" s="469"/>
      <c r="D371" s="470"/>
      <c r="E371" s="469"/>
      <c r="F371" s="470"/>
      <c r="G371" s="469"/>
      <c r="H371" s="470"/>
      <c r="I371" s="468"/>
      <c r="J371" s="463" t="s">
        <v>277</v>
      </c>
      <c r="K371" s="464" t="s">
        <v>303</v>
      </c>
      <c r="L371" s="465" t="s">
        <v>176</v>
      </c>
      <c r="M371" s="487">
        <v>1600</v>
      </c>
      <c r="N371" s="487">
        <v>2946</v>
      </c>
      <c r="O371" s="406">
        <f t="shared" si="72"/>
        <v>100</v>
      </c>
      <c r="P371" s="433"/>
      <c r="Q371" s="412" t="s">
        <v>801</v>
      </c>
      <c r="BS371" s="38"/>
      <c r="BT371" s="38"/>
      <c r="BU371" s="38"/>
      <c r="BV371" s="38"/>
      <c r="BW371" s="38"/>
      <c r="BX371" s="38"/>
      <c r="BY371" s="38"/>
      <c r="BZ371" s="38"/>
      <c r="CA371" s="38"/>
      <c r="CB371" s="38"/>
      <c r="CC371" s="38"/>
      <c r="CD371" s="38"/>
      <c r="CE371" s="38"/>
      <c r="CF371" s="38"/>
      <c r="CG371" s="38"/>
      <c r="CH371" s="38"/>
      <c r="CI371" s="38"/>
      <c r="CJ371" s="38"/>
      <c r="CK371" s="38"/>
      <c r="CL371" s="38"/>
      <c r="CM371" s="38"/>
      <c r="CN371" s="38"/>
      <c r="CO371" s="38"/>
      <c r="CP371" s="38"/>
      <c r="CQ371" s="38"/>
      <c r="CR371" s="38"/>
      <c r="CS371" s="38"/>
      <c r="CT371" s="38"/>
      <c r="CU371" s="38"/>
      <c r="CV371" s="38"/>
      <c r="CW371" s="38"/>
      <c r="CX371" s="38"/>
      <c r="CY371" s="38"/>
      <c r="CZ371" s="38"/>
      <c r="DA371" s="38"/>
      <c r="DB371" s="38"/>
      <c r="DC371" s="38"/>
      <c r="DD371" s="38"/>
      <c r="DE371" s="38"/>
      <c r="DF371" s="38"/>
      <c r="DG371" s="38"/>
      <c r="DH371" s="38"/>
      <c r="DI371" s="38"/>
      <c r="DJ371" s="38"/>
      <c r="DK371" s="38"/>
      <c r="DL371" s="38"/>
      <c r="DM371" s="38"/>
      <c r="DN371" s="38"/>
      <c r="DO371" s="38"/>
      <c r="DP371" s="38"/>
      <c r="DQ371" s="38"/>
      <c r="DR371" s="38"/>
      <c r="DS371" s="38"/>
      <c r="DT371" s="38"/>
      <c r="DU371" s="38"/>
      <c r="DV371" s="38"/>
      <c r="DW371" s="38"/>
      <c r="DX371" s="38"/>
      <c r="DY371" s="38"/>
      <c r="DZ371" s="38"/>
      <c r="EA371" s="38"/>
      <c r="EB371" s="38"/>
      <c r="EC371" s="38"/>
      <c r="ED371" s="38"/>
      <c r="EE371" s="38"/>
      <c r="EF371" s="38"/>
      <c r="EG371" s="38"/>
      <c r="EH371" s="38"/>
      <c r="EI371" s="38"/>
      <c r="EJ371" s="38"/>
      <c r="EK371" s="38"/>
      <c r="EL371" s="38"/>
      <c r="EM371" s="38"/>
      <c r="EN371" s="38"/>
      <c r="EO371" s="38"/>
      <c r="EP371" s="38"/>
      <c r="EQ371" s="38"/>
      <c r="ER371" s="38"/>
      <c r="ES371" s="38"/>
      <c r="ET371" s="38"/>
      <c r="EU371" s="38"/>
      <c r="EV371" s="38"/>
      <c r="EW371" s="38"/>
      <c r="EX371" s="38"/>
      <c r="EY371" s="38"/>
      <c r="EZ371" s="38"/>
      <c r="FA371" s="38"/>
      <c r="FB371" s="38"/>
      <c r="FC371" s="38"/>
      <c r="FD371" s="38"/>
      <c r="FE371" s="38"/>
      <c r="FF371" s="38"/>
      <c r="FG371" s="38"/>
      <c r="FH371" s="38"/>
      <c r="FI371" s="38"/>
    </row>
    <row r="372" spans="1:165" s="44" customFormat="1" ht="78" customHeight="1">
      <c r="A372" s="381"/>
      <c r="B372" s="476"/>
      <c r="C372" s="469"/>
      <c r="D372" s="470"/>
      <c r="E372" s="469"/>
      <c r="F372" s="470"/>
      <c r="G372" s="469"/>
      <c r="H372" s="470"/>
      <c r="I372" s="468"/>
      <c r="J372" s="463" t="s">
        <v>278</v>
      </c>
      <c r="K372" s="464" t="s">
        <v>117</v>
      </c>
      <c r="L372" s="465" t="s">
        <v>176</v>
      </c>
      <c r="M372" s="486">
        <v>330</v>
      </c>
      <c r="N372" s="486">
        <v>338</v>
      </c>
      <c r="O372" s="406">
        <f t="shared" si="72"/>
        <v>100</v>
      </c>
      <c r="P372" s="433"/>
      <c r="Q372" s="412"/>
      <c r="BS372" s="38"/>
      <c r="BT372" s="38"/>
      <c r="BU372" s="38"/>
      <c r="BV372" s="38"/>
      <c r="BW372" s="38"/>
      <c r="BX372" s="38"/>
      <c r="BY372" s="38"/>
      <c r="BZ372" s="38"/>
      <c r="CA372" s="38"/>
      <c r="CB372" s="38"/>
      <c r="CC372" s="38"/>
      <c r="CD372" s="38"/>
      <c r="CE372" s="38"/>
      <c r="CF372" s="38"/>
      <c r="CG372" s="38"/>
      <c r="CH372" s="38"/>
      <c r="CI372" s="38"/>
      <c r="CJ372" s="38"/>
      <c r="CK372" s="38"/>
      <c r="CL372" s="38"/>
      <c r="CM372" s="38"/>
      <c r="CN372" s="38"/>
      <c r="CO372" s="38"/>
      <c r="CP372" s="38"/>
      <c r="CQ372" s="38"/>
      <c r="CR372" s="38"/>
      <c r="CS372" s="38"/>
      <c r="CT372" s="38"/>
      <c r="CU372" s="38"/>
      <c r="CV372" s="38"/>
      <c r="CW372" s="38"/>
      <c r="CX372" s="38"/>
      <c r="CY372" s="38"/>
      <c r="CZ372" s="38"/>
      <c r="DA372" s="38"/>
      <c r="DB372" s="38"/>
      <c r="DC372" s="38"/>
      <c r="DD372" s="38"/>
      <c r="DE372" s="38"/>
      <c r="DF372" s="38"/>
      <c r="DG372" s="38"/>
      <c r="DH372" s="38"/>
      <c r="DI372" s="38"/>
      <c r="DJ372" s="38"/>
      <c r="DK372" s="38"/>
      <c r="DL372" s="38"/>
      <c r="DM372" s="38"/>
      <c r="DN372" s="38"/>
      <c r="DO372" s="38"/>
      <c r="DP372" s="38"/>
      <c r="DQ372" s="38"/>
      <c r="DR372" s="38"/>
      <c r="DS372" s="38"/>
      <c r="DT372" s="38"/>
      <c r="DU372" s="38"/>
      <c r="DV372" s="38"/>
      <c r="DW372" s="38"/>
      <c r="DX372" s="38"/>
      <c r="DY372" s="38"/>
      <c r="DZ372" s="38"/>
      <c r="EA372" s="38"/>
      <c r="EB372" s="38"/>
      <c r="EC372" s="38"/>
      <c r="ED372" s="38"/>
      <c r="EE372" s="38"/>
      <c r="EF372" s="38"/>
      <c r="EG372" s="38"/>
      <c r="EH372" s="38"/>
      <c r="EI372" s="38"/>
      <c r="EJ372" s="38"/>
      <c r="EK372" s="38"/>
      <c r="EL372" s="38"/>
      <c r="EM372" s="38"/>
      <c r="EN372" s="38"/>
      <c r="EO372" s="38"/>
      <c r="EP372" s="38"/>
      <c r="EQ372" s="38"/>
      <c r="ER372" s="38"/>
      <c r="ES372" s="38"/>
      <c r="ET372" s="38"/>
      <c r="EU372" s="38"/>
      <c r="EV372" s="38"/>
      <c r="EW372" s="38"/>
      <c r="EX372" s="38"/>
      <c r="EY372" s="38"/>
      <c r="EZ372" s="38"/>
      <c r="FA372" s="38"/>
      <c r="FB372" s="38"/>
      <c r="FC372" s="38"/>
      <c r="FD372" s="38"/>
      <c r="FE372" s="38"/>
      <c r="FF372" s="38"/>
      <c r="FG372" s="38"/>
      <c r="FH372" s="38"/>
      <c r="FI372" s="38"/>
    </row>
    <row r="373" spans="1:165" s="44" customFormat="1" ht="74.25" customHeight="1">
      <c r="A373" s="381"/>
      <c r="B373" s="476"/>
      <c r="C373" s="469"/>
      <c r="D373" s="470"/>
      <c r="E373" s="469"/>
      <c r="F373" s="470"/>
      <c r="G373" s="469"/>
      <c r="H373" s="470"/>
      <c r="I373" s="468"/>
      <c r="J373" s="463" t="s">
        <v>279</v>
      </c>
      <c r="K373" s="464" t="s">
        <v>118</v>
      </c>
      <c r="L373" s="465" t="s">
        <v>105</v>
      </c>
      <c r="M373" s="487">
        <v>167400</v>
      </c>
      <c r="N373" s="487">
        <v>171950</v>
      </c>
      <c r="O373" s="406">
        <f t="shared" si="72"/>
        <v>100</v>
      </c>
      <c r="P373" s="433"/>
      <c r="Q373" s="467"/>
      <c r="BS373" s="38"/>
      <c r="BT373" s="38"/>
      <c r="BU373" s="38"/>
      <c r="BV373" s="38"/>
      <c r="BW373" s="38"/>
      <c r="BX373" s="38"/>
      <c r="BY373" s="38"/>
      <c r="BZ373" s="38"/>
      <c r="CA373" s="38"/>
      <c r="CB373" s="38"/>
      <c r="CC373" s="38"/>
      <c r="CD373" s="38"/>
      <c r="CE373" s="38"/>
      <c r="CF373" s="38"/>
      <c r="CG373" s="38"/>
      <c r="CH373" s="38"/>
      <c r="CI373" s="38"/>
      <c r="CJ373" s="38"/>
      <c r="CK373" s="38"/>
      <c r="CL373" s="38"/>
      <c r="CM373" s="38"/>
      <c r="CN373" s="38"/>
      <c r="CO373" s="38"/>
      <c r="CP373" s="38"/>
      <c r="CQ373" s="38"/>
      <c r="CR373" s="38"/>
      <c r="CS373" s="38"/>
      <c r="CT373" s="38"/>
      <c r="CU373" s="38"/>
      <c r="CV373" s="38"/>
      <c r="CW373" s="38"/>
      <c r="CX373" s="38"/>
      <c r="CY373" s="38"/>
      <c r="CZ373" s="38"/>
      <c r="DA373" s="38"/>
      <c r="DB373" s="38"/>
      <c r="DC373" s="38"/>
      <c r="DD373" s="38"/>
      <c r="DE373" s="38"/>
      <c r="DF373" s="38"/>
      <c r="DG373" s="38"/>
      <c r="DH373" s="38"/>
      <c r="DI373" s="38"/>
      <c r="DJ373" s="38"/>
      <c r="DK373" s="38"/>
      <c r="DL373" s="38"/>
      <c r="DM373" s="38"/>
      <c r="DN373" s="38"/>
      <c r="DO373" s="38"/>
      <c r="DP373" s="38"/>
      <c r="DQ373" s="38"/>
      <c r="DR373" s="38"/>
      <c r="DS373" s="38"/>
      <c r="DT373" s="38"/>
      <c r="DU373" s="38"/>
      <c r="DV373" s="38"/>
      <c r="DW373" s="38"/>
      <c r="DX373" s="38"/>
      <c r="DY373" s="38"/>
      <c r="DZ373" s="38"/>
      <c r="EA373" s="38"/>
      <c r="EB373" s="38"/>
      <c r="EC373" s="38"/>
      <c r="ED373" s="38"/>
      <c r="EE373" s="38"/>
      <c r="EF373" s="38"/>
      <c r="EG373" s="38"/>
      <c r="EH373" s="38"/>
      <c r="EI373" s="38"/>
      <c r="EJ373" s="38"/>
      <c r="EK373" s="38"/>
      <c r="EL373" s="38"/>
      <c r="EM373" s="38"/>
      <c r="EN373" s="38"/>
      <c r="EO373" s="38"/>
      <c r="EP373" s="38"/>
      <c r="EQ373" s="38"/>
      <c r="ER373" s="38"/>
      <c r="ES373" s="38"/>
      <c r="ET373" s="38"/>
      <c r="EU373" s="38"/>
      <c r="EV373" s="38"/>
      <c r="EW373" s="38"/>
      <c r="EX373" s="38"/>
      <c r="EY373" s="38"/>
      <c r="EZ373" s="38"/>
      <c r="FA373" s="38"/>
      <c r="FB373" s="38"/>
      <c r="FC373" s="38"/>
      <c r="FD373" s="38"/>
      <c r="FE373" s="38"/>
      <c r="FF373" s="38"/>
      <c r="FG373" s="38"/>
      <c r="FH373" s="38"/>
      <c r="FI373" s="38"/>
    </row>
    <row r="374" spans="1:165" s="44" customFormat="1" ht="77.25" customHeight="1">
      <c r="A374" s="483" t="s">
        <v>438</v>
      </c>
      <c r="B374" s="289" t="s">
        <v>106</v>
      </c>
      <c r="C374" s="375" t="s">
        <v>253</v>
      </c>
      <c r="D374" s="403" t="s">
        <v>304</v>
      </c>
      <c r="E374" s="356">
        <v>108742.7</v>
      </c>
      <c r="F374" s="354">
        <v>108742.6</v>
      </c>
      <c r="G374" s="432" t="s">
        <v>5</v>
      </c>
      <c r="H374" s="471">
        <f>F374/E374*100</f>
        <v>99.999908039804069</v>
      </c>
      <c r="I374" s="462"/>
      <c r="J374" s="463" t="s">
        <v>254</v>
      </c>
      <c r="K374" s="464" t="s">
        <v>108</v>
      </c>
      <c r="L374" s="465" t="s">
        <v>109</v>
      </c>
      <c r="M374" s="484">
        <v>6088.21</v>
      </c>
      <c r="N374" s="484">
        <v>5748.2</v>
      </c>
      <c r="O374" s="406">
        <f>N374/M374*100</f>
        <v>94.415271483736589</v>
      </c>
      <c r="P374" s="361">
        <f>SUM(O374:O385)/12</f>
        <v>94.520975225875191</v>
      </c>
      <c r="Q374" s="92" t="s">
        <v>267</v>
      </c>
      <c r="BS374" s="38"/>
      <c r="BT374" s="38"/>
      <c r="BU374" s="38"/>
      <c r="BV374" s="38"/>
      <c r="BW374" s="38"/>
      <c r="BX374" s="38"/>
      <c r="BY374" s="38"/>
      <c r="BZ374" s="38"/>
      <c r="CA374" s="38"/>
      <c r="CB374" s="38"/>
      <c r="CC374" s="38"/>
      <c r="CD374" s="38"/>
      <c r="CE374" s="38"/>
      <c r="CF374" s="38"/>
      <c r="CG374" s="38"/>
      <c r="CH374" s="38"/>
      <c r="CI374" s="38"/>
      <c r="CJ374" s="38"/>
      <c r="CK374" s="38"/>
      <c r="CL374" s="38"/>
      <c r="CM374" s="38"/>
      <c r="CN374" s="38"/>
      <c r="CO374" s="38"/>
      <c r="CP374" s="38"/>
      <c r="CQ374" s="38"/>
      <c r="CR374" s="38"/>
      <c r="CS374" s="38"/>
      <c r="CT374" s="38"/>
      <c r="CU374" s="38"/>
      <c r="CV374" s="38"/>
      <c r="CW374" s="38"/>
      <c r="CX374" s="38"/>
      <c r="CY374" s="38"/>
      <c r="CZ374" s="38"/>
      <c r="DA374" s="38"/>
      <c r="DB374" s="38"/>
      <c r="DC374" s="38"/>
      <c r="DD374" s="38"/>
      <c r="DE374" s="38"/>
      <c r="DF374" s="38"/>
      <c r="DG374" s="38"/>
      <c r="DH374" s="38"/>
      <c r="DI374" s="38"/>
      <c r="DJ374" s="38"/>
      <c r="DK374" s="38"/>
      <c r="DL374" s="38"/>
      <c r="DM374" s="38"/>
      <c r="DN374" s="38"/>
      <c r="DO374" s="38"/>
      <c r="DP374" s="38"/>
      <c r="DQ374" s="38"/>
      <c r="DR374" s="38"/>
      <c r="DS374" s="38"/>
      <c r="DT374" s="38"/>
      <c r="DU374" s="38"/>
      <c r="DV374" s="38"/>
      <c r="DW374" s="38"/>
      <c r="DX374" s="38"/>
      <c r="DY374" s="38"/>
      <c r="DZ374" s="38"/>
      <c r="EA374" s="38"/>
      <c r="EB374" s="38"/>
      <c r="EC374" s="38"/>
      <c r="ED374" s="38"/>
      <c r="EE374" s="38"/>
      <c r="EF374" s="38"/>
      <c r="EG374" s="38"/>
      <c r="EH374" s="38"/>
      <c r="EI374" s="38"/>
      <c r="EJ374" s="38"/>
      <c r="EK374" s="38"/>
      <c r="EL374" s="38"/>
      <c r="EM374" s="38"/>
      <c r="EN374" s="38"/>
      <c r="EO374" s="38"/>
      <c r="EP374" s="38"/>
      <c r="EQ374" s="38"/>
      <c r="ER374" s="38"/>
      <c r="ES374" s="38"/>
      <c r="ET374" s="38"/>
      <c r="EU374" s="38"/>
      <c r="EV374" s="38"/>
      <c r="EW374" s="38"/>
      <c r="EX374" s="38"/>
      <c r="EY374" s="38"/>
      <c r="EZ374" s="38"/>
      <c r="FA374" s="38"/>
      <c r="FB374" s="38"/>
      <c r="FC374" s="38"/>
      <c r="FD374" s="38"/>
      <c r="FE374" s="38"/>
      <c r="FF374" s="38"/>
      <c r="FG374" s="38"/>
      <c r="FH374" s="38"/>
      <c r="FI374" s="38"/>
    </row>
    <row r="375" spans="1:165" s="44" customFormat="1" ht="141" customHeight="1">
      <c r="A375" s="485"/>
      <c r="B375" s="476"/>
      <c r="C375" s="469"/>
      <c r="D375" s="470"/>
      <c r="E375" s="469"/>
      <c r="F375" s="470"/>
      <c r="G375" s="469"/>
      <c r="H375" s="470"/>
      <c r="I375" s="468"/>
      <c r="J375" s="463" t="s">
        <v>281</v>
      </c>
      <c r="K375" s="464" t="s">
        <v>124</v>
      </c>
      <c r="L375" s="465" t="s">
        <v>176</v>
      </c>
      <c r="M375" s="486">
        <v>45</v>
      </c>
      <c r="N375" s="486">
        <v>45</v>
      </c>
      <c r="O375" s="406">
        <f>N375/M375*100</f>
        <v>100</v>
      </c>
      <c r="P375" s="470"/>
      <c r="Q375" s="467"/>
      <c r="BS375" s="38"/>
      <c r="BT375" s="38"/>
      <c r="BU375" s="38"/>
      <c r="BV375" s="38"/>
      <c r="BW375" s="38"/>
      <c r="BX375" s="38"/>
      <c r="BY375" s="38"/>
      <c r="BZ375" s="38"/>
      <c r="CA375" s="38"/>
      <c r="CB375" s="38"/>
      <c r="CC375" s="38"/>
      <c r="CD375" s="38"/>
      <c r="CE375" s="38"/>
      <c r="CF375" s="38"/>
      <c r="CG375" s="38"/>
      <c r="CH375" s="38"/>
      <c r="CI375" s="38"/>
      <c r="CJ375" s="38"/>
      <c r="CK375" s="38"/>
      <c r="CL375" s="38"/>
      <c r="CM375" s="38"/>
      <c r="CN375" s="38"/>
      <c r="CO375" s="38"/>
      <c r="CP375" s="38"/>
      <c r="CQ375" s="38"/>
      <c r="CR375" s="38"/>
      <c r="CS375" s="38"/>
      <c r="CT375" s="38"/>
      <c r="CU375" s="38"/>
      <c r="CV375" s="38"/>
      <c r="CW375" s="38"/>
      <c r="CX375" s="38"/>
      <c r="CY375" s="38"/>
      <c r="CZ375" s="38"/>
      <c r="DA375" s="38"/>
      <c r="DB375" s="38"/>
      <c r="DC375" s="38"/>
      <c r="DD375" s="38"/>
      <c r="DE375" s="38"/>
      <c r="DF375" s="38"/>
      <c r="DG375" s="38"/>
      <c r="DH375" s="38"/>
      <c r="DI375" s="38"/>
      <c r="DJ375" s="38"/>
      <c r="DK375" s="38"/>
      <c r="DL375" s="38"/>
      <c r="DM375" s="38"/>
      <c r="DN375" s="38"/>
      <c r="DO375" s="38"/>
      <c r="DP375" s="38"/>
      <c r="DQ375" s="38"/>
      <c r="DR375" s="38"/>
      <c r="DS375" s="38"/>
      <c r="DT375" s="38"/>
      <c r="DU375" s="38"/>
      <c r="DV375" s="38"/>
      <c r="DW375" s="38"/>
      <c r="DX375" s="38"/>
      <c r="DY375" s="38"/>
      <c r="DZ375" s="38"/>
      <c r="EA375" s="38"/>
      <c r="EB375" s="38"/>
      <c r="EC375" s="38"/>
      <c r="ED375" s="38"/>
      <c r="EE375" s="38"/>
      <c r="EF375" s="38"/>
      <c r="EG375" s="38"/>
      <c r="EH375" s="38"/>
      <c r="EI375" s="38"/>
      <c r="EJ375" s="38"/>
      <c r="EK375" s="38"/>
      <c r="EL375" s="38"/>
      <c r="EM375" s="38"/>
      <c r="EN375" s="38"/>
      <c r="EO375" s="38"/>
      <c r="EP375" s="38"/>
      <c r="EQ375" s="38"/>
      <c r="ER375" s="38"/>
      <c r="ES375" s="38"/>
      <c r="ET375" s="38"/>
      <c r="EU375" s="38"/>
      <c r="EV375" s="38"/>
      <c r="EW375" s="38"/>
      <c r="EX375" s="38"/>
      <c r="EY375" s="38"/>
      <c r="EZ375" s="38"/>
      <c r="FA375" s="38"/>
      <c r="FB375" s="38"/>
      <c r="FC375" s="38"/>
      <c r="FD375" s="38"/>
      <c r="FE375" s="38"/>
      <c r="FF375" s="38"/>
      <c r="FG375" s="38"/>
      <c r="FH375" s="38"/>
      <c r="FI375" s="38"/>
    </row>
    <row r="376" spans="1:165" s="44" customFormat="1" ht="198" customHeight="1">
      <c r="A376" s="485"/>
      <c r="B376" s="476"/>
      <c r="C376" s="469"/>
      <c r="D376" s="470"/>
      <c r="E376" s="469"/>
      <c r="F376" s="470"/>
      <c r="G376" s="469"/>
      <c r="H376" s="470"/>
      <c r="I376" s="468"/>
      <c r="J376" s="463" t="s">
        <v>269</v>
      </c>
      <c r="K376" s="464" t="s">
        <v>110</v>
      </c>
      <c r="L376" s="465" t="s">
        <v>176</v>
      </c>
      <c r="M376" s="486">
        <v>3</v>
      </c>
      <c r="N376" s="486">
        <v>6</v>
      </c>
      <c r="O376" s="406">
        <f t="shared" ref="O376" si="73">IF(N376/M376&gt;1,100)</f>
        <v>100</v>
      </c>
      <c r="P376" s="470"/>
      <c r="Q376" s="467"/>
      <c r="BS376" s="38"/>
      <c r="BT376" s="38"/>
      <c r="BU376" s="38"/>
      <c r="BV376" s="38"/>
      <c r="BW376" s="38"/>
      <c r="BX376" s="38"/>
      <c r="BY376" s="38"/>
      <c r="BZ376" s="38"/>
      <c r="CA376" s="38"/>
      <c r="CB376" s="38"/>
      <c r="CC376" s="38"/>
      <c r="CD376" s="38"/>
      <c r="CE376" s="38"/>
      <c r="CF376" s="38"/>
      <c r="CG376" s="38"/>
      <c r="CH376" s="38"/>
      <c r="CI376" s="38"/>
      <c r="CJ376" s="38"/>
      <c r="CK376" s="38"/>
      <c r="CL376" s="38"/>
      <c r="CM376" s="38"/>
      <c r="CN376" s="38"/>
      <c r="CO376" s="38"/>
      <c r="CP376" s="38"/>
      <c r="CQ376" s="38"/>
      <c r="CR376" s="38"/>
      <c r="CS376" s="38"/>
      <c r="CT376" s="38"/>
      <c r="CU376" s="38"/>
      <c r="CV376" s="38"/>
      <c r="CW376" s="38"/>
      <c r="CX376" s="38"/>
      <c r="CY376" s="38"/>
      <c r="CZ376" s="38"/>
      <c r="DA376" s="38"/>
      <c r="DB376" s="38"/>
      <c r="DC376" s="38"/>
      <c r="DD376" s="38"/>
      <c r="DE376" s="38"/>
      <c r="DF376" s="38"/>
      <c r="DG376" s="38"/>
      <c r="DH376" s="38"/>
      <c r="DI376" s="38"/>
      <c r="DJ376" s="38"/>
      <c r="DK376" s="38"/>
      <c r="DL376" s="38"/>
      <c r="DM376" s="38"/>
      <c r="DN376" s="38"/>
      <c r="DO376" s="38"/>
      <c r="DP376" s="38"/>
      <c r="DQ376" s="38"/>
      <c r="DR376" s="38"/>
      <c r="DS376" s="38"/>
      <c r="DT376" s="38"/>
      <c r="DU376" s="38"/>
      <c r="DV376" s="38"/>
      <c r="DW376" s="38"/>
      <c r="DX376" s="38"/>
      <c r="DY376" s="38"/>
      <c r="DZ376" s="38"/>
      <c r="EA376" s="38"/>
      <c r="EB376" s="38"/>
      <c r="EC376" s="38"/>
      <c r="ED376" s="38"/>
      <c r="EE376" s="38"/>
      <c r="EF376" s="38"/>
      <c r="EG376" s="38"/>
      <c r="EH376" s="38"/>
      <c r="EI376" s="38"/>
      <c r="EJ376" s="38"/>
      <c r="EK376" s="38"/>
      <c r="EL376" s="38"/>
      <c r="EM376" s="38"/>
      <c r="EN376" s="38"/>
      <c r="EO376" s="38"/>
      <c r="EP376" s="38"/>
      <c r="EQ376" s="38"/>
      <c r="ER376" s="38"/>
      <c r="ES376" s="38"/>
      <c r="ET376" s="38"/>
      <c r="EU376" s="38"/>
      <c r="EV376" s="38"/>
      <c r="EW376" s="38"/>
      <c r="EX376" s="38"/>
      <c r="EY376" s="38"/>
      <c r="EZ376" s="38"/>
      <c r="FA376" s="38"/>
      <c r="FB376" s="38"/>
      <c r="FC376" s="38"/>
      <c r="FD376" s="38"/>
      <c r="FE376" s="38"/>
      <c r="FF376" s="38"/>
      <c r="FG376" s="38"/>
      <c r="FH376" s="38"/>
      <c r="FI376" s="38"/>
    </row>
    <row r="377" spans="1:165" s="44" customFormat="1" ht="93" customHeight="1">
      <c r="A377" s="485"/>
      <c r="B377" s="476"/>
      <c r="C377" s="469"/>
      <c r="D377" s="470"/>
      <c r="E377" s="469"/>
      <c r="F377" s="470"/>
      <c r="G377" s="469"/>
      <c r="H377" s="470"/>
      <c r="I377" s="468"/>
      <c r="J377" s="463" t="s">
        <v>270</v>
      </c>
      <c r="K377" s="464" t="s">
        <v>111</v>
      </c>
      <c r="L377" s="465" t="s">
        <v>176</v>
      </c>
      <c r="M377" s="486">
        <v>4</v>
      </c>
      <c r="N377" s="486">
        <v>2</v>
      </c>
      <c r="O377" s="406">
        <f t="shared" ref="O377:O383" si="74">N377/M377*100</f>
        <v>50</v>
      </c>
      <c r="P377" s="470"/>
      <c r="Q377" s="464" t="s">
        <v>802</v>
      </c>
      <c r="BS377" s="38"/>
      <c r="BT377" s="38"/>
      <c r="BU377" s="38"/>
      <c r="BV377" s="38"/>
      <c r="BW377" s="38"/>
      <c r="BX377" s="38"/>
      <c r="BY377" s="38"/>
      <c r="BZ377" s="38"/>
      <c r="CA377" s="38"/>
      <c r="CB377" s="38"/>
      <c r="CC377" s="38"/>
      <c r="CD377" s="38"/>
      <c r="CE377" s="38"/>
      <c r="CF377" s="38"/>
      <c r="CG377" s="38"/>
      <c r="CH377" s="38"/>
      <c r="CI377" s="38"/>
      <c r="CJ377" s="38"/>
      <c r="CK377" s="38"/>
      <c r="CL377" s="38"/>
      <c r="CM377" s="38"/>
      <c r="CN377" s="38"/>
      <c r="CO377" s="38"/>
      <c r="CP377" s="38"/>
      <c r="CQ377" s="38"/>
      <c r="CR377" s="38"/>
      <c r="CS377" s="38"/>
      <c r="CT377" s="38"/>
      <c r="CU377" s="38"/>
      <c r="CV377" s="38"/>
      <c r="CW377" s="38"/>
      <c r="CX377" s="38"/>
      <c r="CY377" s="38"/>
      <c r="CZ377" s="38"/>
      <c r="DA377" s="38"/>
      <c r="DB377" s="38"/>
      <c r="DC377" s="38"/>
      <c r="DD377" s="38"/>
      <c r="DE377" s="38"/>
      <c r="DF377" s="38"/>
      <c r="DG377" s="38"/>
      <c r="DH377" s="38"/>
      <c r="DI377" s="38"/>
      <c r="DJ377" s="38"/>
      <c r="DK377" s="38"/>
      <c r="DL377" s="38"/>
      <c r="DM377" s="38"/>
      <c r="DN377" s="38"/>
      <c r="DO377" s="38"/>
      <c r="DP377" s="38"/>
      <c r="DQ377" s="38"/>
      <c r="DR377" s="38"/>
      <c r="DS377" s="38"/>
      <c r="DT377" s="38"/>
      <c r="DU377" s="38"/>
      <c r="DV377" s="38"/>
      <c r="DW377" s="38"/>
      <c r="DX377" s="38"/>
      <c r="DY377" s="38"/>
      <c r="DZ377" s="38"/>
      <c r="EA377" s="38"/>
      <c r="EB377" s="38"/>
      <c r="EC377" s="38"/>
      <c r="ED377" s="38"/>
      <c r="EE377" s="38"/>
      <c r="EF377" s="38"/>
      <c r="EG377" s="38"/>
      <c r="EH377" s="38"/>
      <c r="EI377" s="38"/>
      <c r="EJ377" s="38"/>
      <c r="EK377" s="38"/>
      <c r="EL377" s="38"/>
      <c r="EM377" s="38"/>
      <c r="EN377" s="38"/>
      <c r="EO377" s="38"/>
      <c r="EP377" s="38"/>
      <c r="EQ377" s="38"/>
      <c r="ER377" s="38"/>
      <c r="ES377" s="38"/>
      <c r="ET377" s="38"/>
      <c r="EU377" s="38"/>
      <c r="EV377" s="38"/>
      <c r="EW377" s="38"/>
      <c r="EX377" s="38"/>
      <c r="EY377" s="38"/>
      <c r="EZ377" s="38"/>
      <c r="FA377" s="38"/>
      <c r="FB377" s="38"/>
      <c r="FC377" s="38"/>
      <c r="FD377" s="38"/>
      <c r="FE377" s="38"/>
      <c r="FF377" s="38"/>
      <c r="FG377" s="38"/>
      <c r="FH377" s="38"/>
      <c r="FI377" s="38"/>
    </row>
    <row r="378" spans="1:165" s="44" customFormat="1" ht="84.75" customHeight="1">
      <c r="A378" s="485"/>
      <c r="B378" s="476"/>
      <c r="C378" s="469"/>
      <c r="D378" s="470"/>
      <c r="E378" s="469"/>
      <c r="F378" s="470"/>
      <c r="G378" s="469"/>
      <c r="H378" s="470"/>
      <c r="I378" s="468"/>
      <c r="J378" s="463" t="s">
        <v>271</v>
      </c>
      <c r="K378" s="464" t="s">
        <v>112</v>
      </c>
      <c r="L378" s="465" t="s">
        <v>176</v>
      </c>
      <c r="M378" s="486">
        <v>388</v>
      </c>
      <c r="N378" s="486">
        <v>493</v>
      </c>
      <c r="O378" s="406">
        <f t="shared" ref="O378" si="75">IF(N378/M378&gt;1,100)</f>
        <v>100</v>
      </c>
      <c r="P378" s="470"/>
      <c r="Q378" s="468"/>
      <c r="BS378" s="38"/>
      <c r="BT378" s="38"/>
      <c r="BU378" s="38"/>
      <c r="BV378" s="38"/>
      <c r="BW378" s="38"/>
      <c r="BX378" s="38"/>
      <c r="BY378" s="38"/>
      <c r="BZ378" s="38"/>
      <c r="CA378" s="38"/>
      <c r="CB378" s="38"/>
      <c r="CC378" s="38"/>
      <c r="CD378" s="38"/>
      <c r="CE378" s="38"/>
      <c r="CF378" s="38"/>
      <c r="CG378" s="38"/>
      <c r="CH378" s="38"/>
      <c r="CI378" s="38"/>
      <c r="CJ378" s="38"/>
      <c r="CK378" s="38"/>
      <c r="CL378" s="38"/>
      <c r="CM378" s="38"/>
      <c r="CN378" s="38"/>
      <c r="CO378" s="38"/>
      <c r="CP378" s="38"/>
      <c r="CQ378" s="38"/>
      <c r="CR378" s="38"/>
      <c r="CS378" s="38"/>
      <c r="CT378" s="38"/>
      <c r="CU378" s="38"/>
      <c r="CV378" s="38"/>
      <c r="CW378" s="38"/>
      <c r="CX378" s="38"/>
      <c r="CY378" s="38"/>
      <c r="CZ378" s="38"/>
      <c r="DA378" s="38"/>
      <c r="DB378" s="38"/>
      <c r="DC378" s="38"/>
      <c r="DD378" s="38"/>
      <c r="DE378" s="38"/>
      <c r="DF378" s="38"/>
      <c r="DG378" s="38"/>
      <c r="DH378" s="38"/>
      <c r="DI378" s="38"/>
      <c r="DJ378" s="38"/>
      <c r="DK378" s="38"/>
      <c r="DL378" s="38"/>
      <c r="DM378" s="38"/>
      <c r="DN378" s="38"/>
      <c r="DO378" s="38"/>
      <c r="DP378" s="38"/>
      <c r="DQ378" s="38"/>
      <c r="DR378" s="38"/>
      <c r="DS378" s="38"/>
      <c r="DT378" s="38"/>
      <c r="DU378" s="38"/>
      <c r="DV378" s="38"/>
      <c r="DW378" s="38"/>
      <c r="DX378" s="38"/>
      <c r="DY378" s="38"/>
      <c r="DZ378" s="38"/>
      <c r="EA378" s="38"/>
      <c r="EB378" s="38"/>
      <c r="EC378" s="38"/>
      <c r="ED378" s="38"/>
      <c r="EE378" s="38"/>
      <c r="EF378" s="38"/>
      <c r="EG378" s="38"/>
      <c r="EH378" s="38"/>
      <c r="EI378" s="38"/>
      <c r="EJ378" s="38"/>
      <c r="EK378" s="38"/>
      <c r="EL378" s="38"/>
      <c r="EM378" s="38"/>
      <c r="EN378" s="38"/>
      <c r="EO378" s="38"/>
      <c r="EP378" s="38"/>
      <c r="EQ378" s="38"/>
      <c r="ER378" s="38"/>
      <c r="ES378" s="38"/>
      <c r="ET378" s="38"/>
      <c r="EU378" s="38"/>
      <c r="EV378" s="38"/>
      <c r="EW378" s="38"/>
      <c r="EX378" s="38"/>
      <c r="EY378" s="38"/>
      <c r="EZ378" s="38"/>
      <c r="FA378" s="38"/>
      <c r="FB378" s="38"/>
      <c r="FC378" s="38"/>
      <c r="FD378" s="38"/>
      <c r="FE378" s="38"/>
      <c r="FF378" s="38"/>
      <c r="FG378" s="38"/>
      <c r="FH378" s="38"/>
      <c r="FI378" s="38"/>
    </row>
    <row r="379" spans="1:165" s="44" customFormat="1" ht="106.5" customHeight="1">
      <c r="A379" s="485"/>
      <c r="B379" s="476"/>
      <c r="C379" s="469"/>
      <c r="D379" s="470"/>
      <c r="E379" s="469"/>
      <c r="F379" s="470"/>
      <c r="G379" s="469"/>
      <c r="H379" s="470"/>
      <c r="I379" s="468"/>
      <c r="J379" s="463" t="s">
        <v>272</v>
      </c>
      <c r="K379" s="464" t="s">
        <v>113</v>
      </c>
      <c r="L379" s="465" t="s">
        <v>176</v>
      </c>
      <c r="M379" s="487">
        <v>13450</v>
      </c>
      <c r="N379" s="487">
        <v>12083</v>
      </c>
      <c r="O379" s="406">
        <f t="shared" si="74"/>
        <v>89.836431226765797</v>
      </c>
      <c r="P379" s="470"/>
      <c r="Q379" s="464" t="s">
        <v>273</v>
      </c>
      <c r="BS379" s="38"/>
      <c r="BT379" s="38"/>
      <c r="BU379" s="38"/>
      <c r="BV379" s="38"/>
      <c r="BW379" s="38"/>
      <c r="BX379" s="38"/>
      <c r="BY379" s="38"/>
      <c r="BZ379" s="38"/>
      <c r="CA379" s="38"/>
      <c r="CB379" s="38"/>
      <c r="CC379" s="38"/>
      <c r="CD379" s="38"/>
      <c r="CE379" s="38"/>
      <c r="CF379" s="38"/>
      <c r="CG379" s="38"/>
      <c r="CH379" s="38"/>
      <c r="CI379" s="38"/>
      <c r="CJ379" s="38"/>
      <c r="CK379" s="38"/>
      <c r="CL379" s="38"/>
      <c r="CM379" s="38"/>
      <c r="CN379" s="38"/>
      <c r="CO379" s="38"/>
      <c r="CP379" s="38"/>
      <c r="CQ379" s="38"/>
      <c r="CR379" s="38"/>
      <c r="CS379" s="38"/>
      <c r="CT379" s="38"/>
      <c r="CU379" s="38"/>
      <c r="CV379" s="38"/>
      <c r="CW379" s="38"/>
      <c r="CX379" s="38"/>
      <c r="CY379" s="38"/>
      <c r="CZ379" s="38"/>
      <c r="DA379" s="38"/>
      <c r="DB379" s="38"/>
      <c r="DC379" s="38"/>
      <c r="DD379" s="38"/>
      <c r="DE379" s="38"/>
      <c r="DF379" s="38"/>
      <c r="DG379" s="38"/>
      <c r="DH379" s="38"/>
      <c r="DI379" s="38"/>
      <c r="DJ379" s="38"/>
      <c r="DK379" s="38"/>
      <c r="DL379" s="38"/>
      <c r="DM379" s="38"/>
      <c r="DN379" s="38"/>
      <c r="DO379" s="38"/>
      <c r="DP379" s="38"/>
      <c r="DQ379" s="38"/>
      <c r="DR379" s="38"/>
      <c r="DS379" s="38"/>
      <c r="DT379" s="38"/>
      <c r="DU379" s="38"/>
      <c r="DV379" s="38"/>
      <c r="DW379" s="38"/>
      <c r="DX379" s="38"/>
      <c r="DY379" s="38"/>
      <c r="DZ379" s="38"/>
      <c r="EA379" s="38"/>
      <c r="EB379" s="38"/>
      <c r="EC379" s="38"/>
      <c r="ED379" s="38"/>
      <c r="EE379" s="38"/>
      <c r="EF379" s="38"/>
      <c r="EG379" s="38"/>
      <c r="EH379" s="38"/>
      <c r="EI379" s="38"/>
      <c r="EJ379" s="38"/>
      <c r="EK379" s="38"/>
      <c r="EL379" s="38"/>
      <c r="EM379" s="38"/>
      <c r="EN379" s="38"/>
      <c r="EO379" s="38"/>
      <c r="EP379" s="38"/>
      <c r="EQ379" s="38"/>
      <c r="ER379" s="38"/>
      <c r="ES379" s="38"/>
      <c r="ET379" s="38"/>
      <c r="EU379" s="38"/>
      <c r="EV379" s="38"/>
      <c r="EW379" s="38"/>
      <c r="EX379" s="38"/>
      <c r="EY379" s="38"/>
      <c r="EZ379" s="38"/>
      <c r="FA379" s="38"/>
      <c r="FB379" s="38"/>
      <c r="FC379" s="38"/>
      <c r="FD379" s="38"/>
      <c r="FE379" s="38"/>
      <c r="FF379" s="38"/>
      <c r="FG379" s="38"/>
      <c r="FH379" s="38"/>
      <c r="FI379" s="38"/>
    </row>
    <row r="380" spans="1:165" s="44" customFormat="1" ht="92.25" customHeight="1">
      <c r="A380" s="485"/>
      <c r="B380" s="476"/>
      <c r="C380" s="469"/>
      <c r="D380" s="470"/>
      <c r="E380" s="469"/>
      <c r="F380" s="470"/>
      <c r="G380" s="469"/>
      <c r="H380" s="470"/>
      <c r="I380" s="468"/>
      <c r="J380" s="463" t="s">
        <v>274</v>
      </c>
      <c r="K380" s="464" t="s">
        <v>114</v>
      </c>
      <c r="L380" s="465" t="s">
        <v>176</v>
      </c>
      <c r="M380" s="487">
        <v>1620</v>
      </c>
      <c r="N380" s="487">
        <v>2448</v>
      </c>
      <c r="O380" s="406">
        <f t="shared" ref="O380" si="76">IF(N380/M380&gt;1,100)</f>
        <v>100</v>
      </c>
      <c r="P380" s="470"/>
      <c r="Q380" s="467"/>
      <c r="BS380" s="38"/>
      <c r="BT380" s="38"/>
      <c r="BU380" s="38"/>
      <c r="BV380" s="38"/>
      <c r="BW380" s="38"/>
      <c r="BX380" s="38"/>
      <c r="BY380" s="38"/>
      <c r="BZ380" s="38"/>
      <c r="CA380" s="38"/>
      <c r="CB380" s="38"/>
      <c r="CC380" s="38"/>
      <c r="CD380" s="38"/>
      <c r="CE380" s="38"/>
      <c r="CF380" s="38"/>
      <c r="CG380" s="38"/>
      <c r="CH380" s="38"/>
      <c r="CI380" s="38"/>
      <c r="CJ380" s="38"/>
      <c r="CK380" s="38"/>
      <c r="CL380" s="38"/>
      <c r="CM380" s="38"/>
      <c r="CN380" s="38"/>
      <c r="CO380" s="38"/>
      <c r="CP380" s="38"/>
      <c r="CQ380" s="38"/>
      <c r="CR380" s="38"/>
      <c r="CS380" s="38"/>
      <c r="CT380" s="38"/>
      <c r="CU380" s="38"/>
      <c r="CV380" s="38"/>
      <c r="CW380" s="38"/>
      <c r="CX380" s="38"/>
      <c r="CY380" s="38"/>
      <c r="CZ380" s="38"/>
      <c r="DA380" s="38"/>
      <c r="DB380" s="38"/>
      <c r="DC380" s="38"/>
      <c r="DD380" s="38"/>
      <c r="DE380" s="38"/>
      <c r="DF380" s="38"/>
      <c r="DG380" s="38"/>
      <c r="DH380" s="38"/>
      <c r="DI380" s="38"/>
      <c r="DJ380" s="38"/>
      <c r="DK380" s="38"/>
      <c r="DL380" s="38"/>
      <c r="DM380" s="38"/>
      <c r="DN380" s="38"/>
      <c r="DO380" s="38"/>
      <c r="DP380" s="38"/>
      <c r="DQ380" s="38"/>
      <c r="DR380" s="38"/>
      <c r="DS380" s="38"/>
      <c r="DT380" s="38"/>
      <c r="DU380" s="38"/>
      <c r="DV380" s="38"/>
      <c r="DW380" s="38"/>
      <c r="DX380" s="38"/>
      <c r="DY380" s="38"/>
      <c r="DZ380" s="38"/>
      <c r="EA380" s="38"/>
      <c r="EB380" s="38"/>
      <c r="EC380" s="38"/>
      <c r="ED380" s="38"/>
      <c r="EE380" s="38"/>
      <c r="EF380" s="38"/>
      <c r="EG380" s="38"/>
      <c r="EH380" s="38"/>
      <c r="EI380" s="38"/>
      <c r="EJ380" s="38"/>
      <c r="EK380" s="38"/>
      <c r="EL380" s="38"/>
      <c r="EM380" s="38"/>
      <c r="EN380" s="38"/>
      <c r="EO380" s="38"/>
      <c r="EP380" s="38"/>
      <c r="EQ380" s="38"/>
      <c r="ER380" s="38"/>
      <c r="ES380" s="38"/>
      <c r="ET380" s="38"/>
      <c r="EU380" s="38"/>
      <c r="EV380" s="38"/>
      <c r="EW380" s="38"/>
      <c r="EX380" s="38"/>
      <c r="EY380" s="38"/>
      <c r="EZ380" s="38"/>
      <c r="FA380" s="38"/>
      <c r="FB380" s="38"/>
      <c r="FC380" s="38"/>
      <c r="FD380" s="38"/>
      <c r="FE380" s="38"/>
      <c r="FF380" s="38"/>
      <c r="FG380" s="38"/>
      <c r="FH380" s="38"/>
      <c r="FI380" s="38"/>
    </row>
    <row r="381" spans="1:165" s="44" customFormat="1" ht="129.75" customHeight="1">
      <c r="A381" s="485"/>
      <c r="B381" s="476"/>
      <c r="C381" s="469"/>
      <c r="D381" s="470"/>
      <c r="E381" s="469"/>
      <c r="F381" s="470"/>
      <c r="G381" s="469"/>
      <c r="H381" s="470"/>
      <c r="I381" s="468"/>
      <c r="J381" s="463" t="s">
        <v>275</v>
      </c>
      <c r="K381" s="464" t="s">
        <v>115</v>
      </c>
      <c r="L381" s="465" t="s">
        <v>176</v>
      </c>
      <c r="M381" s="486">
        <v>92</v>
      </c>
      <c r="N381" s="486">
        <v>92</v>
      </c>
      <c r="O381" s="406">
        <f t="shared" si="74"/>
        <v>100</v>
      </c>
      <c r="P381" s="470"/>
      <c r="Q381" s="467"/>
      <c r="BS381" s="38"/>
      <c r="BT381" s="38"/>
      <c r="BU381" s="38"/>
      <c r="BV381" s="38"/>
      <c r="BW381" s="38"/>
      <c r="BX381" s="38"/>
      <c r="BY381" s="38"/>
      <c r="BZ381" s="38"/>
      <c r="CA381" s="38"/>
      <c r="CB381" s="38"/>
      <c r="CC381" s="38"/>
      <c r="CD381" s="38"/>
      <c r="CE381" s="38"/>
      <c r="CF381" s="38"/>
      <c r="CG381" s="38"/>
      <c r="CH381" s="38"/>
      <c r="CI381" s="38"/>
      <c r="CJ381" s="38"/>
      <c r="CK381" s="38"/>
      <c r="CL381" s="38"/>
      <c r="CM381" s="38"/>
      <c r="CN381" s="38"/>
      <c r="CO381" s="38"/>
      <c r="CP381" s="38"/>
      <c r="CQ381" s="38"/>
      <c r="CR381" s="38"/>
      <c r="CS381" s="38"/>
      <c r="CT381" s="38"/>
      <c r="CU381" s="38"/>
      <c r="CV381" s="38"/>
      <c r="CW381" s="38"/>
      <c r="CX381" s="38"/>
      <c r="CY381" s="38"/>
      <c r="CZ381" s="38"/>
      <c r="DA381" s="38"/>
      <c r="DB381" s="38"/>
      <c r="DC381" s="38"/>
      <c r="DD381" s="38"/>
      <c r="DE381" s="38"/>
      <c r="DF381" s="38"/>
      <c r="DG381" s="38"/>
      <c r="DH381" s="38"/>
      <c r="DI381" s="38"/>
      <c r="DJ381" s="38"/>
      <c r="DK381" s="38"/>
      <c r="DL381" s="38"/>
      <c r="DM381" s="38"/>
      <c r="DN381" s="38"/>
      <c r="DO381" s="38"/>
      <c r="DP381" s="38"/>
      <c r="DQ381" s="38"/>
      <c r="DR381" s="38"/>
      <c r="DS381" s="38"/>
      <c r="DT381" s="38"/>
      <c r="DU381" s="38"/>
      <c r="DV381" s="38"/>
      <c r="DW381" s="38"/>
      <c r="DX381" s="38"/>
      <c r="DY381" s="38"/>
      <c r="DZ381" s="38"/>
      <c r="EA381" s="38"/>
      <c r="EB381" s="38"/>
      <c r="EC381" s="38"/>
      <c r="ED381" s="38"/>
      <c r="EE381" s="38"/>
      <c r="EF381" s="38"/>
      <c r="EG381" s="38"/>
      <c r="EH381" s="38"/>
      <c r="EI381" s="38"/>
      <c r="EJ381" s="38"/>
      <c r="EK381" s="38"/>
      <c r="EL381" s="38"/>
      <c r="EM381" s="38"/>
      <c r="EN381" s="38"/>
      <c r="EO381" s="38"/>
      <c r="EP381" s="38"/>
      <c r="EQ381" s="38"/>
      <c r="ER381" s="38"/>
      <c r="ES381" s="38"/>
      <c r="ET381" s="38"/>
      <c r="EU381" s="38"/>
      <c r="EV381" s="38"/>
      <c r="EW381" s="38"/>
      <c r="EX381" s="38"/>
      <c r="EY381" s="38"/>
      <c r="EZ381" s="38"/>
      <c r="FA381" s="38"/>
      <c r="FB381" s="38"/>
      <c r="FC381" s="38"/>
      <c r="FD381" s="38"/>
      <c r="FE381" s="38"/>
      <c r="FF381" s="38"/>
      <c r="FG381" s="38"/>
      <c r="FH381" s="38"/>
      <c r="FI381" s="38"/>
    </row>
    <row r="382" spans="1:165" s="44" customFormat="1" ht="46.8">
      <c r="A382" s="485"/>
      <c r="B382" s="476"/>
      <c r="C382" s="469"/>
      <c r="D382" s="470"/>
      <c r="E382" s="469"/>
      <c r="F382" s="470"/>
      <c r="G382" s="469"/>
      <c r="H382" s="470"/>
      <c r="I382" s="468"/>
      <c r="J382" s="463" t="s">
        <v>276</v>
      </c>
      <c r="K382" s="464" t="s">
        <v>116</v>
      </c>
      <c r="L382" s="465" t="s">
        <v>176</v>
      </c>
      <c r="M382" s="486">
        <v>100</v>
      </c>
      <c r="N382" s="486">
        <v>100</v>
      </c>
      <c r="O382" s="406">
        <f t="shared" si="74"/>
        <v>100</v>
      </c>
      <c r="P382" s="470"/>
      <c r="Q382" s="467"/>
      <c r="BS382" s="38"/>
      <c r="BT382" s="38"/>
      <c r="BU382" s="38"/>
      <c r="BV382" s="38"/>
      <c r="BW382" s="38"/>
      <c r="BX382" s="38"/>
      <c r="BY382" s="38"/>
      <c r="BZ382" s="38"/>
      <c r="CA382" s="38"/>
      <c r="CB382" s="38"/>
      <c r="CC382" s="38"/>
      <c r="CD382" s="38"/>
      <c r="CE382" s="38"/>
      <c r="CF382" s="38"/>
      <c r="CG382" s="38"/>
      <c r="CH382" s="38"/>
      <c r="CI382" s="38"/>
      <c r="CJ382" s="38"/>
      <c r="CK382" s="38"/>
      <c r="CL382" s="38"/>
      <c r="CM382" s="38"/>
      <c r="CN382" s="38"/>
      <c r="CO382" s="38"/>
      <c r="CP382" s="38"/>
      <c r="CQ382" s="38"/>
      <c r="CR382" s="38"/>
      <c r="CS382" s="38"/>
      <c r="CT382" s="38"/>
      <c r="CU382" s="38"/>
      <c r="CV382" s="38"/>
      <c r="CW382" s="38"/>
      <c r="CX382" s="38"/>
      <c r="CY382" s="38"/>
      <c r="CZ382" s="38"/>
      <c r="DA382" s="38"/>
      <c r="DB382" s="38"/>
      <c r="DC382" s="38"/>
      <c r="DD382" s="38"/>
      <c r="DE382" s="38"/>
      <c r="DF382" s="38"/>
      <c r="DG382" s="38"/>
      <c r="DH382" s="38"/>
      <c r="DI382" s="38"/>
      <c r="DJ382" s="38"/>
      <c r="DK382" s="38"/>
      <c r="DL382" s="38"/>
      <c r="DM382" s="38"/>
      <c r="DN382" s="38"/>
      <c r="DO382" s="38"/>
      <c r="DP382" s="38"/>
      <c r="DQ382" s="38"/>
      <c r="DR382" s="38"/>
      <c r="DS382" s="38"/>
      <c r="DT382" s="38"/>
      <c r="DU382" s="38"/>
      <c r="DV382" s="38"/>
      <c r="DW382" s="38"/>
      <c r="DX382" s="38"/>
      <c r="DY382" s="38"/>
      <c r="DZ382" s="38"/>
      <c r="EA382" s="38"/>
      <c r="EB382" s="38"/>
      <c r="EC382" s="38"/>
      <c r="ED382" s="38"/>
      <c r="EE382" s="38"/>
      <c r="EF382" s="38"/>
      <c r="EG382" s="38"/>
      <c r="EH382" s="38"/>
      <c r="EI382" s="38"/>
      <c r="EJ382" s="38"/>
      <c r="EK382" s="38"/>
      <c r="EL382" s="38"/>
      <c r="EM382" s="38"/>
      <c r="EN382" s="38"/>
      <c r="EO382" s="38"/>
      <c r="EP382" s="38"/>
      <c r="EQ382" s="38"/>
      <c r="ER382" s="38"/>
      <c r="ES382" s="38"/>
      <c r="ET382" s="38"/>
      <c r="EU382" s="38"/>
      <c r="EV382" s="38"/>
      <c r="EW382" s="38"/>
      <c r="EX382" s="38"/>
      <c r="EY382" s="38"/>
      <c r="EZ382" s="38"/>
      <c r="FA382" s="38"/>
      <c r="FB382" s="38"/>
      <c r="FC382" s="38"/>
      <c r="FD382" s="38"/>
      <c r="FE382" s="38"/>
      <c r="FF382" s="38"/>
      <c r="FG382" s="38"/>
      <c r="FH382" s="38"/>
      <c r="FI382" s="38"/>
    </row>
    <row r="383" spans="1:165" s="44" customFormat="1" ht="124.8">
      <c r="A383" s="485"/>
      <c r="B383" s="476"/>
      <c r="C383" s="469"/>
      <c r="D383" s="470"/>
      <c r="E383" s="469"/>
      <c r="F383" s="470"/>
      <c r="G383" s="469"/>
      <c r="H383" s="470"/>
      <c r="I383" s="468"/>
      <c r="J383" s="463" t="s">
        <v>277</v>
      </c>
      <c r="K383" s="464" t="s">
        <v>303</v>
      </c>
      <c r="L383" s="465" t="s">
        <v>176</v>
      </c>
      <c r="M383" s="486">
        <v>1000</v>
      </c>
      <c r="N383" s="486">
        <v>1000</v>
      </c>
      <c r="O383" s="406">
        <f t="shared" si="74"/>
        <v>100</v>
      </c>
      <c r="P383" s="470"/>
      <c r="Q383" s="467"/>
      <c r="BS383" s="38"/>
      <c r="BT383" s="38"/>
      <c r="BU383" s="38"/>
      <c r="BV383" s="38"/>
      <c r="BW383" s="38"/>
      <c r="BX383" s="38"/>
      <c r="BY383" s="38"/>
      <c r="BZ383" s="38"/>
      <c r="CA383" s="38"/>
      <c r="CB383" s="38"/>
      <c r="CC383" s="38"/>
      <c r="CD383" s="38"/>
      <c r="CE383" s="38"/>
      <c r="CF383" s="38"/>
      <c r="CG383" s="38"/>
      <c r="CH383" s="38"/>
      <c r="CI383" s="38"/>
      <c r="CJ383" s="38"/>
      <c r="CK383" s="38"/>
      <c r="CL383" s="38"/>
      <c r="CM383" s="38"/>
      <c r="CN383" s="38"/>
      <c r="CO383" s="38"/>
      <c r="CP383" s="38"/>
      <c r="CQ383" s="38"/>
      <c r="CR383" s="38"/>
      <c r="CS383" s="38"/>
      <c r="CT383" s="38"/>
      <c r="CU383" s="38"/>
      <c r="CV383" s="38"/>
      <c r="CW383" s="38"/>
      <c r="CX383" s="38"/>
      <c r="CY383" s="38"/>
      <c r="CZ383" s="38"/>
      <c r="DA383" s="38"/>
      <c r="DB383" s="38"/>
      <c r="DC383" s="38"/>
      <c r="DD383" s="38"/>
      <c r="DE383" s="38"/>
      <c r="DF383" s="38"/>
      <c r="DG383" s="38"/>
      <c r="DH383" s="38"/>
      <c r="DI383" s="38"/>
      <c r="DJ383" s="38"/>
      <c r="DK383" s="38"/>
      <c r="DL383" s="38"/>
      <c r="DM383" s="38"/>
      <c r="DN383" s="38"/>
      <c r="DO383" s="38"/>
      <c r="DP383" s="38"/>
      <c r="DQ383" s="38"/>
      <c r="DR383" s="38"/>
      <c r="DS383" s="38"/>
      <c r="DT383" s="38"/>
      <c r="DU383" s="38"/>
      <c r="DV383" s="38"/>
      <c r="DW383" s="38"/>
      <c r="DX383" s="38"/>
      <c r="DY383" s="38"/>
      <c r="DZ383" s="38"/>
      <c r="EA383" s="38"/>
      <c r="EB383" s="38"/>
      <c r="EC383" s="38"/>
      <c r="ED383" s="38"/>
      <c r="EE383" s="38"/>
      <c r="EF383" s="38"/>
      <c r="EG383" s="38"/>
      <c r="EH383" s="38"/>
      <c r="EI383" s="38"/>
      <c r="EJ383" s="38"/>
      <c r="EK383" s="38"/>
      <c r="EL383" s="38"/>
      <c r="EM383" s="38"/>
      <c r="EN383" s="38"/>
      <c r="EO383" s="38"/>
      <c r="EP383" s="38"/>
      <c r="EQ383" s="38"/>
      <c r="ER383" s="38"/>
      <c r="ES383" s="38"/>
      <c r="ET383" s="38"/>
      <c r="EU383" s="38"/>
      <c r="EV383" s="38"/>
      <c r="EW383" s="38"/>
      <c r="EX383" s="38"/>
      <c r="EY383" s="38"/>
      <c r="EZ383" s="38"/>
      <c r="FA383" s="38"/>
      <c r="FB383" s="38"/>
      <c r="FC383" s="38"/>
      <c r="FD383" s="38"/>
      <c r="FE383" s="38"/>
      <c r="FF383" s="38"/>
      <c r="FG383" s="38"/>
      <c r="FH383" s="38"/>
      <c r="FI383" s="38"/>
    </row>
    <row r="384" spans="1:165" s="44" customFormat="1" ht="42" customHeight="1">
      <c r="A384" s="485"/>
      <c r="B384" s="476"/>
      <c r="C384" s="469"/>
      <c r="D384" s="470"/>
      <c r="E384" s="469"/>
      <c r="F384" s="470"/>
      <c r="G384" s="469"/>
      <c r="H384" s="470"/>
      <c r="I384" s="468"/>
      <c r="J384" s="463" t="s">
        <v>278</v>
      </c>
      <c r="K384" s="464" t="s">
        <v>117</v>
      </c>
      <c r="L384" s="465" t="s">
        <v>176</v>
      </c>
      <c r="M384" s="486">
        <v>2650</v>
      </c>
      <c r="N384" s="486">
        <v>3239</v>
      </c>
      <c r="O384" s="406">
        <f t="shared" ref="O384:O386" si="77">IF(N384/M384&gt;1,100)</f>
        <v>100</v>
      </c>
      <c r="P384" s="470"/>
      <c r="Q384" s="467"/>
      <c r="BS384" s="38"/>
      <c r="BT384" s="38"/>
      <c r="BU384" s="38"/>
      <c r="BV384" s="38"/>
      <c r="BW384" s="38"/>
      <c r="BX384" s="38"/>
      <c r="BY384" s="38"/>
      <c r="BZ384" s="38"/>
      <c r="CA384" s="38"/>
      <c r="CB384" s="38"/>
      <c r="CC384" s="38"/>
      <c r="CD384" s="38"/>
      <c r="CE384" s="38"/>
      <c r="CF384" s="38"/>
      <c r="CG384" s="38"/>
      <c r="CH384" s="38"/>
      <c r="CI384" s="38"/>
      <c r="CJ384" s="38"/>
      <c r="CK384" s="38"/>
      <c r="CL384" s="38"/>
      <c r="CM384" s="38"/>
      <c r="CN384" s="38"/>
      <c r="CO384" s="38"/>
      <c r="CP384" s="38"/>
      <c r="CQ384" s="38"/>
      <c r="CR384" s="38"/>
      <c r="CS384" s="38"/>
      <c r="CT384" s="38"/>
      <c r="CU384" s="38"/>
      <c r="CV384" s="38"/>
      <c r="CW384" s="38"/>
      <c r="CX384" s="38"/>
      <c r="CY384" s="38"/>
      <c r="CZ384" s="38"/>
      <c r="DA384" s="38"/>
      <c r="DB384" s="38"/>
      <c r="DC384" s="38"/>
      <c r="DD384" s="38"/>
      <c r="DE384" s="38"/>
      <c r="DF384" s="38"/>
      <c r="DG384" s="38"/>
      <c r="DH384" s="38"/>
      <c r="DI384" s="38"/>
      <c r="DJ384" s="38"/>
      <c r="DK384" s="38"/>
      <c r="DL384" s="38"/>
      <c r="DM384" s="38"/>
      <c r="DN384" s="38"/>
      <c r="DO384" s="38"/>
      <c r="DP384" s="38"/>
      <c r="DQ384" s="38"/>
      <c r="DR384" s="38"/>
      <c r="DS384" s="38"/>
      <c r="DT384" s="38"/>
      <c r="DU384" s="38"/>
      <c r="DV384" s="38"/>
      <c r="DW384" s="38"/>
      <c r="DX384" s="38"/>
      <c r="DY384" s="38"/>
      <c r="DZ384" s="38"/>
      <c r="EA384" s="38"/>
      <c r="EB384" s="38"/>
      <c r="EC384" s="38"/>
      <c r="ED384" s="38"/>
      <c r="EE384" s="38"/>
      <c r="EF384" s="38"/>
      <c r="EG384" s="38"/>
      <c r="EH384" s="38"/>
      <c r="EI384" s="38"/>
      <c r="EJ384" s="38"/>
      <c r="EK384" s="38"/>
      <c r="EL384" s="38"/>
      <c r="EM384" s="38"/>
      <c r="EN384" s="38"/>
      <c r="EO384" s="38"/>
      <c r="EP384" s="38"/>
      <c r="EQ384" s="38"/>
      <c r="ER384" s="38"/>
      <c r="ES384" s="38"/>
      <c r="ET384" s="38"/>
      <c r="EU384" s="38"/>
      <c r="EV384" s="38"/>
      <c r="EW384" s="38"/>
      <c r="EX384" s="38"/>
      <c r="EY384" s="38"/>
      <c r="EZ384" s="38"/>
      <c r="FA384" s="38"/>
      <c r="FB384" s="38"/>
      <c r="FC384" s="38"/>
      <c r="FD384" s="38"/>
      <c r="FE384" s="38"/>
      <c r="FF384" s="38"/>
      <c r="FG384" s="38"/>
      <c r="FH384" s="38"/>
      <c r="FI384" s="38"/>
    </row>
    <row r="385" spans="1:165" s="44" customFormat="1" ht="54.75" customHeight="1">
      <c r="A385" s="485"/>
      <c r="B385" s="476"/>
      <c r="C385" s="469"/>
      <c r="D385" s="470"/>
      <c r="E385" s="469"/>
      <c r="F385" s="470"/>
      <c r="G385" s="469"/>
      <c r="H385" s="470"/>
      <c r="I385" s="468"/>
      <c r="J385" s="463" t="s">
        <v>279</v>
      </c>
      <c r="K385" s="464" t="s">
        <v>118</v>
      </c>
      <c r="L385" s="465" t="s">
        <v>105</v>
      </c>
      <c r="M385" s="486">
        <v>409172</v>
      </c>
      <c r="N385" s="486">
        <v>409583</v>
      </c>
      <c r="O385" s="406">
        <f t="shared" si="77"/>
        <v>100</v>
      </c>
      <c r="P385" s="470"/>
      <c r="Q385" s="467"/>
      <c r="BS385" s="38"/>
      <c r="BT385" s="38"/>
      <c r="BU385" s="38"/>
      <c r="BV385" s="38"/>
      <c r="BW385" s="38"/>
      <c r="BX385" s="38"/>
      <c r="BY385" s="38"/>
      <c r="BZ385" s="38"/>
      <c r="CA385" s="38"/>
      <c r="CB385" s="38"/>
      <c r="CC385" s="38"/>
      <c r="CD385" s="38"/>
      <c r="CE385" s="38"/>
      <c r="CF385" s="38"/>
      <c r="CG385" s="38"/>
      <c r="CH385" s="38"/>
      <c r="CI385" s="38"/>
      <c r="CJ385" s="38"/>
      <c r="CK385" s="38"/>
      <c r="CL385" s="38"/>
      <c r="CM385" s="38"/>
      <c r="CN385" s="38"/>
      <c r="CO385" s="38"/>
      <c r="CP385" s="38"/>
      <c r="CQ385" s="38"/>
      <c r="CR385" s="38"/>
      <c r="CS385" s="38"/>
      <c r="CT385" s="38"/>
      <c r="CU385" s="38"/>
      <c r="CV385" s="38"/>
      <c r="CW385" s="38"/>
      <c r="CX385" s="38"/>
      <c r="CY385" s="38"/>
      <c r="CZ385" s="38"/>
      <c r="DA385" s="38"/>
      <c r="DB385" s="38"/>
      <c r="DC385" s="38"/>
      <c r="DD385" s="38"/>
      <c r="DE385" s="38"/>
      <c r="DF385" s="38"/>
      <c r="DG385" s="38"/>
      <c r="DH385" s="38"/>
      <c r="DI385" s="38"/>
      <c r="DJ385" s="38"/>
      <c r="DK385" s="38"/>
      <c r="DL385" s="38"/>
      <c r="DM385" s="38"/>
      <c r="DN385" s="38"/>
      <c r="DO385" s="38"/>
      <c r="DP385" s="38"/>
      <c r="DQ385" s="38"/>
      <c r="DR385" s="38"/>
      <c r="DS385" s="38"/>
      <c r="DT385" s="38"/>
      <c r="DU385" s="38"/>
      <c r="DV385" s="38"/>
      <c r="DW385" s="38"/>
      <c r="DX385" s="38"/>
      <c r="DY385" s="38"/>
      <c r="DZ385" s="38"/>
      <c r="EA385" s="38"/>
      <c r="EB385" s="38"/>
      <c r="EC385" s="38"/>
      <c r="ED385" s="38"/>
      <c r="EE385" s="38"/>
      <c r="EF385" s="38"/>
      <c r="EG385" s="38"/>
      <c r="EH385" s="38"/>
      <c r="EI385" s="38"/>
      <c r="EJ385" s="38"/>
      <c r="EK385" s="38"/>
      <c r="EL385" s="38"/>
      <c r="EM385" s="38"/>
      <c r="EN385" s="38"/>
      <c r="EO385" s="38"/>
      <c r="EP385" s="38"/>
      <c r="EQ385" s="38"/>
      <c r="ER385" s="38"/>
      <c r="ES385" s="38"/>
      <c r="ET385" s="38"/>
      <c r="EU385" s="38"/>
      <c r="EV385" s="38"/>
      <c r="EW385" s="38"/>
      <c r="EX385" s="38"/>
      <c r="EY385" s="38"/>
      <c r="EZ385" s="38"/>
      <c r="FA385" s="38"/>
      <c r="FB385" s="38"/>
      <c r="FC385" s="38"/>
      <c r="FD385" s="38"/>
      <c r="FE385" s="38"/>
      <c r="FF385" s="38"/>
      <c r="FG385" s="38"/>
      <c r="FH385" s="38"/>
      <c r="FI385" s="38"/>
    </row>
    <row r="386" spans="1:165" s="44" customFormat="1" ht="75" customHeight="1">
      <c r="A386" s="374" t="s">
        <v>439</v>
      </c>
      <c r="B386" s="289" t="s">
        <v>106</v>
      </c>
      <c r="C386" s="375" t="s">
        <v>253</v>
      </c>
      <c r="D386" s="403" t="s">
        <v>305</v>
      </c>
      <c r="E386" s="356">
        <v>119492.4</v>
      </c>
      <c r="F386" s="354">
        <v>119489.60000000001</v>
      </c>
      <c r="G386" s="432" t="s">
        <v>5</v>
      </c>
      <c r="H386" s="471">
        <f>F386/E386*100</f>
        <v>99.997656754739225</v>
      </c>
      <c r="I386" s="462"/>
      <c r="J386" s="463" t="s">
        <v>254</v>
      </c>
      <c r="K386" s="464" t="s">
        <v>108</v>
      </c>
      <c r="L386" s="465" t="s">
        <v>109</v>
      </c>
      <c r="M386" s="500">
        <v>34894.199999999997</v>
      </c>
      <c r="N386" s="500">
        <v>35008.9</v>
      </c>
      <c r="O386" s="406">
        <f t="shared" si="77"/>
        <v>100</v>
      </c>
      <c r="P386" s="361">
        <f>SUM(O386:O397)/12</f>
        <v>97.788565339201355</v>
      </c>
      <c r="Q386" s="289"/>
      <c r="BS386" s="38"/>
      <c r="BT386" s="38"/>
      <c r="BU386" s="38"/>
      <c r="BV386" s="38"/>
      <c r="BW386" s="38"/>
      <c r="BX386" s="38"/>
      <c r="BY386" s="38"/>
      <c r="BZ386" s="38"/>
      <c r="CA386" s="38"/>
      <c r="CB386" s="38"/>
      <c r="CC386" s="38"/>
      <c r="CD386" s="38"/>
      <c r="CE386" s="38"/>
      <c r="CF386" s="38"/>
      <c r="CG386" s="38"/>
      <c r="CH386" s="38"/>
      <c r="CI386" s="38"/>
      <c r="CJ386" s="38"/>
      <c r="CK386" s="38"/>
      <c r="CL386" s="38"/>
      <c r="CM386" s="38"/>
      <c r="CN386" s="38"/>
      <c r="CO386" s="38"/>
      <c r="CP386" s="38"/>
      <c r="CQ386" s="38"/>
      <c r="CR386" s="38"/>
      <c r="CS386" s="38"/>
      <c r="CT386" s="38"/>
      <c r="CU386" s="38"/>
      <c r="CV386" s="38"/>
      <c r="CW386" s="38"/>
      <c r="CX386" s="38"/>
      <c r="CY386" s="38"/>
      <c r="CZ386" s="38"/>
      <c r="DA386" s="38"/>
      <c r="DB386" s="38"/>
      <c r="DC386" s="38"/>
      <c r="DD386" s="38"/>
      <c r="DE386" s="38"/>
      <c r="DF386" s="38"/>
      <c r="DG386" s="38"/>
      <c r="DH386" s="38"/>
      <c r="DI386" s="38"/>
      <c r="DJ386" s="38"/>
      <c r="DK386" s="38"/>
      <c r="DL386" s="38"/>
      <c r="DM386" s="38"/>
      <c r="DN386" s="38"/>
      <c r="DO386" s="38"/>
      <c r="DP386" s="38"/>
      <c r="DQ386" s="38"/>
      <c r="DR386" s="38"/>
      <c r="DS386" s="38"/>
      <c r="DT386" s="38"/>
      <c r="DU386" s="38"/>
      <c r="DV386" s="38"/>
      <c r="DW386" s="38"/>
      <c r="DX386" s="38"/>
      <c r="DY386" s="38"/>
      <c r="DZ386" s="38"/>
      <c r="EA386" s="38"/>
      <c r="EB386" s="38"/>
      <c r="EC386" s="38"/>
      <c r="ED386" s="38"/>
      <c r="EE386" s="38"/>
      <c r="EF386" s="38"/>
      <c r="EG386" s="38"/>
      <c r="EH386" s="38"/>
      <c r="EI386" s="38"/>
      <c r="EJ386" s="38"/>
      <c r="EK386" s="38"/>
      <c r="EL386" s="38"/>
      <c r="EM386" s="38"/>
      <c r="EN386" s="38"/>
      <c r="EO386" s="38"/>
      <c r="EP386" s="38"/>
      <c r="EQ386" s="38"/>
      <c r="ER386" s="38"/>
      <c r="ES386" s="38"/>
      <c r="ET386" s="38"/>
      <c r="EU386" s="38"/>
      <c r="EV386" s="38"/>
      <c r="EW386" s="38"/>
      <c r="EX386" s="38"/>
      <c r="EY386" s="38"/>
      <c r="EZ386" s="38"/>
      <c r="FA386" s="38"/>
      <c r="FB386" s="38"/>
      <c r="FC386" s="38"/>
      <c r="FD386" s="38"/>
      <c r="FE386" s="38"/>
      <c r="FF386" s="38"/>
      <c r="FG386" s="38"/>
      <c r="FH386" s="38"/>
      <c r="FI386" s="38"/>
    </row>
    <row r="387" spans="1:165" s="44" customFormat="1" ht="135.75" customHeight="1">
      <c r="A387" s="381"/>
      <c r="B387" s="476"/>
      <c r="C387" s="469"/>
      <c r="D387" s="470"/>
      <c r="E387" s="469"/>
      <c r="F387" s="470"/>
      <c r="G387" s="469"/>
      <c r="H387" s="470"/>
      <c r="I387" s="468"/>
      <c r="J387" s="463" t="s">
        <v>281</v>
      </c>
      <c r="K387" s="464" t="s">
        <v>124</v>
      </c>
      <c r="L387" s="465" t="s">
        <v>176</v>
      </c>
      <c r="M387" s="486">
        <v>282</v>
      </c>
      <c r="N387" s="486">
        <v>256</v>
      </c>
      <c r="O387" s="406">
        <f t="shared" ref="O387:O397" si="78">N387/M387*100</f>
        <v>90.780141843971634</v>
      </c>
      <c r="P387" s="470"/>
      <c r="Q387" s="464" t="s">
        <v>805</v>
      </c>
      <c r="BS387" s="38"/>
      <c r="BT387" s="38"/>
      <c r="BU387" s="38"/>
      <c r="BV387" s="38"/>
      <c r="BW387" s="38"/>
      <c r="BX387" s="38"/>
      <c r="BY387" s="38"/>
      <c r="BZ387" s="38"/>
      <c r="CA387" s="38"/>
      <c r="CB387" s="38"/>
      <c r="CC387" s="38"/>
      <c r="CD387" s="38"/>
      <c r="CE387" s="38"/>
      <c r="CF387" s="38"/>
      <c r="CG387" s="38"/>
      <c r="CH387" s="38"/>
      <c r="CI387" s="38"/>
      <c r="CJ387" s="38"/>
      <c r="CK387" s="38"/>
      <c r="CL387" s="38"/>
      <c r="CM387" s="38"/>
      <c r="CN387" s="38"/>
      <c r="CO387" s="38"/>
      <c r="CP387" s="38"/>
      <c r="CQ387" s="38"/>
      <c r="CR387" s="38"/>
      <c r="CS387" s="38"/>
      <c r="CT387" s="38"/>
      <c r="CU387" s="38"/>
      <c r="CV387" s="38"/>
      <c r="CW387" s="38"/>
      <c r="CX387" s="38"/>
      <c r="CY387" s="38"/>
      <c r="CZ387" s="38"/>
      <c r="DA387" s="38"/>
      <c r="DB387" s="38"/>
      <c r="DC387" s="38"/>
      <c r="DD387" s="38"/>
      <c r="DE387" s="38"/>
      <c r="DF387" s="38"/>
      <c r="DG387" s="38"/>
      <c r="DH387" s="38"/>
      <c r="DI387" s="38"/>
      <c r="DJ387" s="38"/>
      <c r="DK387" s="38"/>
      <c r="DL387" s="38"/>
      <c r="DM387" s="38"/>
      <c r="DN387" s="38"/>
      <c r="DO387" s="38"/>
      <c r="DP387" s="38"/>
      <c r="DQ387" s="38"/>
      <c r="DR387" s="38"/>
      <c r="DS387" s="38"/>
      <c r="DT387" s="38"/>
      <c r="DU387" s="38"/>
      <c r="DV387" s="38"/>
      <c r="DW387" s="38"/>
      <c r="DX387" s="38"/>
      <c r="DY387" s="38"/>
      <c r="DZ387" s="38"/>
      <c r="EA387" s="38"/>
      <c r="EB387" s="38"/>
      <c r="EC387" s="38"/>
      <c r="ED387" s="38"/>
      <c r="EE387" s="38"/>
      <c r="EF387" s="38"/>
      <c r="EG387" s="38"/>
      <c r="EH387" s="38"/>
      <c r="EI387" s="38"/>
      <c r="EJ387" s="38"/>
      <c r="EK387" s="38"/>
      <c r="EL387" s="38"/>
      <c r="EM387" s="38"/>
      <c r="EN387" s="38"/>
      <c r="EO387" s="38"/>
      <c r="EP387" s="38"/>
      <c r="EQ387" s="38"/>
      <c r="ER387" s="38"/>
      <c r="ES387" s="38"/>
      <c r="ET387" s="38"/>
      <c r="EU387" s="38"/>
      <c r="EV387" s="38"/>
      <c r="EW387" s="38"/>
      <c r="EX387" s="38"/>
      <c r="EY387" s="38"/>
      <c r="EZ387" s="38"/>
      <c r="FA387" s="38"/>
      <c r="FB387" s="38"/>
      <c r="FC387" s="38"/>
      <c r="FD387" s="38"/>
      <c r="FE387" s="38"/>
      <c r="FF387" s="38"/>
      <c r="FG387" s="38"/>
      <c r="FH387" s="38"/>
      <c r="FI387" s="38"/>
    </row>
    <row r="388" spans="1:165" s="44" customFormat="1" ht="201" customHeight="1">
      <c r="A388" s="381"/>
      <c r="B388" s="476"/>
      <c r="C388" s="469"/>
      <c r="D388" s="470"/>
      <c r="E388" s="469"/>
      <c r="F388" s="470"/>
      <c r="G388" s="469"/>
      <c r="H388" s="444"/>
      <c r="I388" s="468"/>
      <c r="J388" s="463" t="s">
        <v>269</v>
      </c>
      <c r="K388" s="464" t="s">
        <v>110</v>
      </c>
      <c r="L388" s="465" t="s">
        <v>176</v>
      </c>
      <c r="M388" s="486">
        <v>6</v>
      </c>
      <c r="N388" s="486">
        <v>6</v>
      </c>
      <c r="O388" s="406">
        <f t="shared" si="78"/>
        <v>100</v>
      </c>
      <c r="P388" s="470"/>
      <c r="Q388" s="464"/>
      <c r="BS388" s="38"/>
      <c r="BT388" s="38"/>
      <c r="BU388" s="38"/>
      <c r="BV388" s="38"/>
      <c r="BW388" s="38"/>
      <c r="BX388" s="38"/>
      <c r="BY388" s="38"/>
      <c r="BZ388" s="38"/>
      <c r="CA388" s="38"/>
      <c r="CB388" s="38"/>
      <c r="CC388" s="38"/>
      <c r="CD388" s="38"/>
      <c r="CE388" s="38"/>
      <c r="CF388" s="38"/>
      <c r="CG388" s="38"/>
      <c r="CH388" s="38"/>
      <c r="CI388" s="38"/>
      <c r="CJ388" s="38"/>
      <c r="CK388" s="38"/>
      <c r="CL388" s="38"/>
      <c r="CM388" s="38"/>
      <c r="CN388" s="38"/>
      <c r="CO388" s="38"/>
      <c r="CP388" s="38"/>
      <c r="CQ388" s="38"/>
      <c r="CR388" s="38"/>
      <c r="CS388" s="38"/>
      <c r="CT388" s="38"/>
      <c r="CU388" s="38"/>
      <c r="CV388" s="38"/>
      <c r="CW388" s="38"/>
      <c r="CX388" s="38"/>
      <c r="CY388" s="38"/>
      <c r="CZ388" s="38"/>
      <c r="DA388" s="38"/>
      <c r="DB388" s="38"/>
      <c r="DC388" s="38"/>
      <c r="DD388" s="38"/>
      <c r="DE388" s="38"/>
      <c r="DF388" s="38"/>
      <c r="DG388" s="38"/>
      <c r="DH388" s="38"/>
      <c r="DI388" s="38"/>
      <c r="DJ388" s="38"/>
      <c r="DK388" s="38"/>
      <c r="DL388" s="38"/>
      <c r="DM388" s="38"/>
      <c r="DN388" s="38"/>
      <c r="DO388" s="38"/>
      <c r="DP388" s="38"/>
      <c r="DQ388" s="38"/>
      <c r="DR388" s="38"/>
      <c r="DS388" s="38"/>
      <c r="DT388" s="38"/>
      <c r="DU388" s="38"/>
      <c r="DV388" s="38"/>
      <c r="DW388" s="38"/>
      <c r="DX388" s="38"/>
      <c r="DY388" s="38"/>
      <c r="DZ388" s="38"/>
      <c r="EA388" s="38"/>
      <c r="EB388" s="38"/>
      <c r="EC388" s="38"/>
      <c r="ED388" s="38"/>
      <c r="EE388" s="38"/>
      <c r="EF388" s="38"/>
      <c r="EG388" s="38"/>
      <c r="EH388" s="38"/>
      <c r="EI388" s="38"/>
      <c r="EJ388" s="38"/>
      <c r="EK388" s="38"/>
      <c r="EL388" s="38"/>
      <c r="EM388" s="38"/>
      <c r="EN388" s="38"/>
      <c r="EO388" s="38"/>
      <c r="EP388" s="38"/>
      <c r="EQ388" s="38"/>
      <c r="ER388" s="38"/>
      <c r="ES388" s="38"/>
      <c r="ET388" s="38"/>
      <c r="EU388" s="38"/>
      <c r="EV388" s="38"/>
      <c r="EW388" s="38"/>
      <c r="EX388" s="38"/>
      <c r="EY388" s="38"/>
      <c r="EZ388" s="38"/>
      <c r="FA388" s="38"/>
      <c r="FB388" s="38"/>
      <c r="FC388" s="38"/>
      <c r="FD388" s="38"/>
      <c r="FE388" s="38"/>
      <c r="FF388" s="38"/>
      <c r="FG388" s="38"/>
      <c r="FH388" s="38"/>
      <c r="FI388" s="38"/>
    </row>
    <row r="389" spans="1:165" s="44" customFormat="1" ht="100.5" customHeight="1">
      <c r="A389" s="381"/>
      <c r="B389" s="476"/>
      <c r="C389" s="469"/>
      <c r="D389" s="470"/>
      <c r="E389" s="469"/>
      <c r="F389" s="470"/>
      <c r="G389" s="469"/>
      <c r="H389" s="470"/>
      <c r="I389" s="468"/>
      <c r="J389" s="463" t="s">
        <v>270</v>
      </c>
      <c r="K389" s="464" t="s">
        <v>111</v>
      </c>
      <c r="L389" s="465" t="s">
        <v>176</v>
      </c>
      <c r="M389" s="486">
        <v>1645</v>
      </c>
      <c r="N389" s="486">
        <v>1645</v>
      </c>
      <c r="O389" s="406">
        <f t="shared" si="78"/>
        <v>100</v>
      </c>
      <c r="P389" s="470"/>
      <c r="Q389" s="476"/>
      <c r="BS389" s="38"/>
      <c r="BT389" s="38"/>
      <c r="BU389" s="38"/>
      <c r="BV389" s="38"/>
      <c r="BW389" s="38"/>
      <c r="BX389" s="38"/>
      <c r="BY389" s="38"/>
      <c r="BZ389" s="38"/>
      <c r="CA389" s="38"/>
      <c r="CB389" s="38"/>
      <c r="CC389" s="38"/>
      <c r="CD389" s="38"/>
      <c r="CE389" s="38"/>
      <c r="CF389" s="38"/>
      <c r="CG389" s="38"/>
      <c r="CH389" s="38"/>
      <c r="CI389" s="38"/>
      <c r="CJ389" s="38"/>
      <c r="CK389" s="38"/>
      <c r="CL389" s="38"/>
      <c r="CM389" s="38"/>
      <c r="CN389" s="38"/>
      <c r="CO389" s="38"/>
      <c r="CP389" s="38"/>
      <c r="CQ389" s="38"/>
      <c r="CR389" s="38"/>
      <c r="CS389" s="38"/>
      <c r="CT389" s="38"/>
      <c r="CU389" s="38"/>
      <c r="CV389" s="38"/>
      <c r="CW389" s="38"/>
      <c r="CX389" s="38"/>
      <c r="CY389" s="38"/>
      <c r="CZ389" s="38"/>
      <c r="DA389" s="38"/>
      <c r="DB389" s="38"/>
      <c r="DC389" s="38"/>
      <c r="DD389" s="38"/>
      <c r="DE389" s="38"/>
      <c r="DF389" s="38"/>
      <c r="DG389" s="38"/>
      <c r="DH389" s="38"/>
      <c r="DI389" s="38"/>
      <c r="DJ389" s="38"/>
      <c r="DK389" s="38"/>
      <c r="DL389" s="38"/>
      <c r="DM389" s="38"/>
      <c r="DN389" s="38"/>
      <c r="DO389" s="38"/>
      <c r="DP389" s="38"/>
      <c r="DQ389" s="38"/>
      <c r="DR389" s="38"/>
      <c r="DS389" s="38"/>
      <c r="DT389" s="38"/>
      <c r="DU389" s="38"/>
      <c r="DV389" s="38"/>
      <c r="DW389" s="38"/>
      <c r="DX389" s="38"/>
      <c r="DY389" s="38"/>
      <c r="DZ389" s="38"/>
      <c r="EA389" s="38"/>
      <c r="EB389" s="38"/>
      <c r="EC389" s="38"/>
      <c r="ED389" s="38"/>
      <c r="EE389" s="38"/>
      <c r="EF389" s="38"/>
      <c r="EG389" s="38"/>
      <c r="EH389" s="38"/>
      <c r="EI389" s="38"/>
      <c r="EJ389" s="38"/>
      <c r="EK389" s="38"/>
      <c r="EL389" s="38"/>
      <c r="EM389" s="38"/>
      <c r="EN389" s="38"/>
      <c r="EO389" s="38"/>
      <c r="EP389" s="38"/>
      <c r="EQ389" s="38"/>
      <c r="ER389" s="38"/>
      <c r="ES389" s="38"/>
      <c r="ET389" s="38"/>
      <c r="EU389" s="38"/>
      <c r="EV389" s="38"/>
      <c r="EW389" s="38"/>
      <c r="EX389" s="38"/>
      <c r="EY389" s="38"/>
      <c r="EZ389" s="38"/>
      <c r="FA389" s="38"/>
      <c r="FB389" s="38"/>
      <c r="FC389" s="38"/>
      <c r="FD389" s="38"/>
      <c r="FE389" s="38"/>
      <c r="FF389" s="38"/>
      <c r="FG389" s="38"/>
      <c r="FH389" s="38"/>
      <c r="FI389" s="38"/>
    </row>
    <row r="390" spans="1:165" s="44" customFormat="1" ht="85.5" customHeight="1">
      <c r="A390" s="381"/>
      <c r="B390" s="476"/>
      <c r="C390" s="469"/>
      <c r="D390" s="470"/>
      <c r="E390" s="469"/>
      <c r="F390" s="470"/>
      <c r="G390" s="469"/>
      <c r="H390" s="470"/>
      <c r="I390" s="468"/>
      <c r="J390" s="463" t="s">
        <v>271</v>
      </c>
      <c r="K390" s="464" t="s">
        <v>112</v>
      </c>
      <c r="L390" s="465" t="s">
        <v>176</v>
      </c>
      <c r="M390" s="486">
        <v>500</v>
      </c>
      <c r="N390" s="486">
        <v>424</v>
      </c>
      <c r="O390" s="406">
        <f t="shared" si="78"/>
        <v>84.8</v>
      </c>
      <c r="P390" s="470"/>
      <c r="Q390" s="464" t="s">
        <v>803</v>
      </c>
      <c r="BS390" s="38"/>
      <c r="BT390" s="38"/>
      <c r="BU390" s="38"/>
      <c r="BV390" s="38"/>
      <c r="BW390" s="38"/>
      <c r="BX390" s="38"/>
      <c r="BY390" s="38"/>
      <c r="BZ390" s="38"/>
      <c r="CA390" s="38"/>
      <c r="CB390" s="38"/>
      <c r="CC390" s="38"/>
      <c r="CD390" s="38"/>
      <c r="CE390" s="38"/>
      <c r="CF390" s="38"/>
      <c r="CG390" s="38"/>
      <c r="CH390" s="38"/>
      <c r="CI390" s="38"/>
      <c r="CJ390" s="38"/>
      <c r="CK390" s="38"/>
      <c r="CL390" s="38"/>
      <c r="CM390" s="38"/>
      <c r="CN390" s="38"/>
      <c r="CO390" s="38"/>
      <c r="CP390" s="38"/>
      <c r="CQ390" s="38"/>
      <c r="CR390" s="38"/>
      <c r="CS390" s="38"/>
      <c r="CT390" s="38"/>
      <c r="CU390" s="38"/>
      <c r="CV390" s="38"/>
      <c r="CW390" s="38"/>
      <c r="CX390" s="38"/>
      <c r="CY390" s="38"/>
      <c r="CZ390" s="38"/>
      <c r="DA390" s="38"/>
      <c r="DB390" s="38"/>
      <c r="DC390" s="38"/>
      <c r="DD390" s="38"/>
      <c r="DE390" s="38"/>
      <c r="DF390" s="38"/>
      <c r="DG390" s="38"/>
      <c r="DH390" s="38"/>
      <c r="DI390" s="38"/>
      <c r="DJ390" s="38"/>
      <c r="DK390" s="38"/>
      <c r="DL390" s="38"/>
      <c r="DM390" s="38"/>
      <c r="DN390" s="38"/>
      <c r="DO390" s="38"/>
      <c r="DP390" s="38"/>
      <c r="DQ390" s="38"/>
      <c r="DR390" s="38"/>
      <c r="DS390" s="38"/>
      <c r="DT390" s="38"/>
      <c r="DU390" s="38"/>
      <c r="DV390" s="38"/>
      <c r="DW390" s="38"/>
      <c r="DX390" s="38"/>
      <c r="DY390" s="38"/>
      <c r="DZ390" s="38"/>
      <c r="EA390" s="38"/>
      <c r="EB390" s="38"/>
      <c r="EC390" s="38"/>
      <c r="ED390" s="38"/>
      <c r="EE390" s="38"/>
      <c r="EF390" s="38"/>
      <c r="EG390" s="38"/>
      <c r="EH390" s="38"/>
      <c r="EI390" s="38"/>
      <c r="EJ390" s="38"/>
      <c r="EK390" s="38"/>
      <c r="EL390" s="38"/>
      <c r="EM390" s="38"/>
      <c r="EN390" s="38"/>
      <c r="EO390" s="38"/>
      <c r="EP390" s="38"/>
      <c r="EQ390" s="38"/>
      <c r="ER390" s="38"/>
      <c r="ES390" s="38"/>
      <c r="ET390" s="38"/>
      <c r="EU390" s="38"/>
      <c r="EV390" s="38"/>
      <c r="EW390" s="38"/>
      <c r="EX390" s="38"/>
      <c r="EY390" s="38"/>
      <c r="EZ390" s="38"/>
      <c r="FA390" s="38"/>
      <c r="FB390" s="38"/>
      <c r="FC390" s="38"/>
      <c r="FD390" s="38"/>
      <c r="FE390" s="38"/>
      <c r="FF390" s="38"/>
      <c r="FG390" s="38"/>
      <c r="FH390" s="38"/>
      <c r="FI390" s="38"/>
    </row>
    <row r="391" spans="1:165" s="44" customFormat="1" ht="56.25" customHeight="1">
      <c r="A391" s="381"/>
      <c r="B391" s="476"/>
      <c r="C391" s="469"/>
      <c r="D391" s="470"/>
      <c r="E391" s="469"/>
      <c r="F391" s="470"/>
      <c r="G391" s="469"/>
      <c r="H391" s="470"/>
      <c r="I391" s="468"/>
      <c r="J391" s="463" t="s">
        <v>272</v>
      </c>
      <c r="K391" s="464" t="s">
        <v>113</v>
      </c>
      <c r="L391" s="465" t="s">
        <v>176</v>
      </c>
      <c r="M391" s="486">
        <v>6362</v>
      </c>
      <c r="N391" s="486">
        <v>6362</v>
      </c>
      <c r="O391" s="406">
        <f t="shared" si="78"/>
        <v>100</v>
      </c>
      <c r="P391" s="470"/>
      <c r="Q391" s="476"/>
      <c r="BS391" s="38"/>
      <c r="BT391" s="38"/>
      <c r="BU391" s="38"/>
      <c r="BV391" s="38"/>
      <c r="BW391" s="38"/>
      <c r="BX391" s="38"/>
      <c r="BY391" s="38"/>
      <c r="BZ391" s="38"/>
      <c r="CA391" s="38"/>
      <c r="CB391" s="38"/>
      <c r="CC391" s="38"/>
      <c r="CD391" s="38"/>
      <c r="CE391" s="38"/>
      <c r="CF391" s="38"/>
      <c r="CG391" s="38"/>
      <c r="CH391" s="38"/>
      <c r="CI391" s="38"/>
      <c r="CJ391" s="38"/>
      <c r="CK391" s="38"/>
      <c r="CL391" s="38"/>
      <c r="CM391" s="38"/>
      <c r="CN391" s="38"/>
      <c r="CO391" s="38"/>
      <c r="CP391" s="38"/>
      <c r="CQ391" s="38"/>
      <c r="CR391" s="38"/>
      <c r="CS391" s="38"/>
      <c r="CT391" s="38"/>
      <c r="CU391" s="38"/>
      <c r="CV391" s="38"/>
      <c r="CW391" s="38"/>
      <c r="CX391" s="38"/>
      <c r="CY391" s="38"/>
      <c r="CZ391" s="38"/>
      <c r="DA391" s="38"/>
      <c r="DB391" s="38"/>
      <c r="DC391" s="38"/>
      <c r="DD391" s="38"/>
      <c r="DE391" s="38"/>
      <c r="DF391" s="38"/>
      <c r="DG391" s="38"/>
      <c r="DH391" s="38"/>
      <c r="DI391" s="38"/>
      <c r="DJ391" s="38"/>
      <c r="DK391" s="38"/>
      <c r="DL391" s="38"/>
      <c r="DM391" s="38"/>
      <c r="DN391" s="38"/>
      <c r="DO391" s="38"/>
      <c r="DP391" s="38"/>
      <c r="DQ391" s="38"/>
      <c r="DR391" s="38"/>
      <c r="DS391" s="38"/>
      <c r="DT391" s="38"/>
      <c r="DU391" s="38"/>
      <c r="DV391" s="38"/>
      <c r="DW391" s="38"/>
      <c r="DX391" s="38"/>
      <c r="DY391" s="38"/>
      <c r="DZ391" s="38"/>
      <c r="EA391" s="38"/>
      <c r="EB391" s="38"/>
      <c r="EC391" s="38"/>
      <c r="ED391" s="38"/>
      <c r="EE391" s="38"/>
      <c r="EF391" s="38"/>
      <c r="EG391" s="38"/>
      <c r="EH391" s="38"/>
      <c r="EI391" s="38"/>
      <c r="EJ391" s="38"/>
      <c r="EK391" s="38"/>
      <c r="EL391" s="38"/>
      <c r="EM391" s="38"/>
      <c r="EN391" s="38"/>
      <c r="EO391" s="38"/>
      <c r="EP391" s="38"/>
      <c r="EQ391" s="38"/>
      <c r="ER391" s="38"/>
      <c r="ES391" s="38"/>
      <c r="ET391" s="38"/>
      <c r="EU391" s="38"/>
      <c r="EV391" s="38"/>
      <c r="EW391" s="38"/>
      <c r="EX391" s="38"/>
      <c r="EY391" s="38"/>
      <c r="EZ391" s="38"/>
      <c r="FA391" s="38"/>
      <c r="FB391" s="38"/>
      <c r="FC391" s="38"/>
      <c r="FD391" s="38"/>
      <c r="FE391" s="38"/>
      <c r="FF391" s="38"/>
      <c r="FG391" s="38"/>
      <c r="FH391" s="38"/>
      <c r="FI391" s="38"/>
    </row>
    <row r="392" spans="1:165" s="44" customFormat="1" ht="62.4">
      <c r="A392" s="381"/>
      <c r="B392" s="476"/>
      <c r="C392" s="469"/>
      <c r="D392" s="470"/>
      <c r="E392" s="469"/>
      <c r="F392" s="470"/>
      <c r="G392" s="469"/>
      <c r="H392" s="470"/>
      <c r="I392" s="468"/>
      <c r="J392" s="463" t="s">
        <v>274</v>
      </c>
      <c r="K392" s="464" t="s">
        <v>114</v>
      </c>
      <c r="L392" s="465" t="s">
        <v>176</v>
      </c>
      <c r="M392" s="486">
        <v>3150</v>
      </c>
      <c r="N392" s="486">
        <v>3150</v>
      </c>
      <c r="O392" s="406">
        <f t="shared" si="78"/>
        <v>100</v>
      </c>
      <c r="P392" s="470"/>
      <c r="Q392" s="476"/>
      <c r="BS392" s="38"/>
      <c r="BT392" s="38"/>
      <c r="BU392" s="38"/>
      <c r="BV392" s="38"/>
      <c r="BW392" s="38"/>
      <c r="BX392" s="38"/>
      <c r="BY392" s="38"/>
      <c r="BZ392" s="38"/>
      <c r="CA392" s="38"/>
      <c r="CB392" s="38"/>
      <c r="CC392" s="38"/>
      <c r="CD392" s="38"/>
      <c r="CE392" s="38"/>
      <c r="CF392" s="38"/>
      <c r="CG392" s="38"/>
      <c r="CH392" s="38"/>
      <c r="CI392" s="38"/>
      <c r="CJ392" s="38"/>
      <c r="CK392" s="38"/>
      <c r="CL392" s="38"/>
      <c r="CM392" s="38"/>
      <c r="CN392" s="38"/>
      <c r="CO392" s="38"/>
      <c r="CP392" s="38"/>
      <c r="CQ392" s="38"/>
      <c r="CR392" s="38"/>
      <c r="CS392" s="38"/>
      <c r="CT392" s="38"/>
      <c r="CU392" s="38"/>
      <c r="CV392" s="38"/>
      <c r="CW392" s="38"/>
      <c r="CX392" s="38"/>
      <c r="CY392" s="38"/>
      <c r="CZ392" s="38"/>
      <c r="DA392" s="38"/>
      <c r="DB392" s="38"/>
      <c r="DC392" s="38"/>
      <c r="DD392" s="38"/>
      <c r="DE392" s="38"/>
      <c r="DF392" s="38"/>
      <c r="DG392" s="38"/>
      <c r="DH392" s="38"/>
      <c r="DI392" s="38"/>
      <c r="DJ392" s="38"/>
      <c r="DK392" s="38"/>
      <c r="DL392" s="38"/>
      <c r="DM392" s="38"/>
      <c r="DN392" s="38"/>
      <c r="DO392" s="38"/>
      <c r="DP392" s="38"/>
      <c r="DQ392" s="38"/>
      <c r="DR392" s="38"/>
      <c r="DS392" s="38"/>
      <c r="DT392" s="38"/>
      <c r="DU392" s="38"/>
      <c r="DV392" s="38"/>
      <c r="DW392" s="38"/>
      <c r="DX392" s="38"/>
      <c r="DY392" s="38"/>
      <c r="DZ392" s="38"/>
      <c r="EA392" s="38"/>
      <c r="EB392" s="38"/>
      <c r="EC392" s="38"/>
      <c r="ED392" s="38"/>
      <c r="EE392" s="38"/>
      <c r="EF392" s="38"/>
      <c r="EG392" s="38"/>
      <c r="EH392" s="38"/>
      <c r="EI392" s="38"/>
      <c r="EJ392" s="38"/>
      <c r="EK392" s="38"/>
      <c r="EL392" s="38"/>
      <c r="EM392" s="38"/>
      <c r="EN392" s="38"/>
      <c r="EO392" s="38"/>
      <c r="EP392" s="38"/>
      <c r="EQ392" s="38"/>
      <c r="ER392" s="38"/>
      <c r="ES392" s="38"/>
      <c r="ET392" s="38"/>
      <c r="EU392" s="38"/>
      <c r="EV392" s="38"/>
      <c r="EW392" s="38"/>
      <c r="EX392" s="38"/>
      <c r="EY392" s="38"/>
      <c r="EZ392" s="38"/>
      <c r="FA392" s="38"/>
      <c r="FB392" s="38"/>
      <c r="FC392" s="38"/>
      <c r="FD392" s="38"/>
      <c r="FE392" s="38"/>
      <c r="FF392" s="38"/>
      <c r="FG392" s="38"/>
      <c r="FH392" s="38"/>
      <c r="FI392" s="38"/>
    </row>
    <row r="393" spans="1:165" s="44" customFormat="1" ht="109.2">
      <c r="A393" s="381"/>
      <c r="B393" s="476"/>
      <c r="C393" s="469"/>
      <c r="D393" s="470"/>
      <c r="E393" s="469"/>
      <c r="F393" s="470"/>
      <c r="G393" s="469"/>
      <c r="H393" s="470"/>
      <c r="I393" s="468"/>
      <c r="J393" s="463" t="s">
        <v>275</v>
      </c>
      <c r="K393" s="464" t="s">
        <v>115</v>
      </c>
      <c r="L393" s="465" t="s">
        <v>176</v>
      </c>
      <c r="M393" s="486">
        <v>16</v>
      </c>
      <c r="N393" s="486">
        <v>49</v>
      </c>
      <c r="O393" s="406">
        <f t="shared" ref="O393:O396" si="79">IF(N393/M393&gt;1,100)</f>
        <v>100</v>
      </c>
      <c r="P393" s="470"/>
      <c r="Q393" s="412" t="s">
        <v>775</v>
      </c>
      <c r="BS393" s="38"/>
      <c r="BT393" s="38"/>
      <c r="BU393" s="38"/>
      <c r="BV393" s="38"/>
      <c r="BW393" s="38"/>
      <c r="BX393" s="38"/>
      <c r="BY393" s="38"/>
      <c r="BZ393" s="38"/>
      <c r="CA393" s="38"/>
      <c r="CB393" s="38"/>
      <c r="CC393" s="38"/>
      <c r="CD393" s="38"/>
      <c r="CE393" s="38"/>
      <c r="CF393" s="38"/>
      <c r="CG393" s="38"/>
      <c r="CH393" s="38"/>
      <c r="CI393" s="38"/>
      <c r="CJ393" s="38"/>
      <c r="CK393" s="38"/>
      <c r="CL393" s="38"/>
      <c r="CM393" s="38"/>
      <c r="CN393" s="38"/>
      <c r="CO393" s="38"/>
      <c r="CP393" s="38"/>
      <c r="CQ393" s="38"/>
      <c r="CR393" s="38"/>
      <c r="CS393" s="38"/>
      <c r="CT393" s="38"/>
      <c r="CU393" s="38"/>
      <c r="CV393" s="38"/>
      <c r="CW393" s="38"/>
      <c r="CX393" s="38"/>
      <c r="CY393" s="38"/>
      <c r="CZ393" s="38"/>
      <c r="DA393" s="38"/>
      <c r="DB393" s="38"/>
      <c r="DC393" s="38"/>
      <c r="DD393" s="38"/>
      <c r="DE393" s="38"/>
      <c r="DF393" s="38"/>
      <c r="DG393" s="38"/>
      <c r="DH393" s="38"/>
      <c r="DI393" s="38"/>
      <c r="DJ393" s="38"/>
      <c r="DK393" s="38"/>
      <c r="DL393" s="38"/>
      <c r="DM393" s="38"/>
      <c r="DN393" s="38"/>
      <c r="DO393" s="38"/>
      <c r="DP393" s="38"/>
      <c r="DQ393" s="38"/>
      <c r="DR393" s="38"/>
      <c r="DS393" s="38"/>
      <c r="DT393" s="38"/>
      <c r="DU393" s="38"/>
      <c r="DV393" s="38"/>
      <c r="DW393" s="38"/>
      <c r="DX393" s="38"/>
      <c r="DY393" s="38"/>
      <c r="DZ393" s="38"/>
      <c r="EA393" s="38"/>
      <c r="EB393" s="38"/>
      <c r="EC393" s="38"/>
      <c r="ED393" s="38"/>
      <c r="EE393" s="38"/>
      <c r="EF393" s="38"/>
      <c r="EG393" s="38"/>
      <c r="EH393" s="38"/>
      <c r="EI393" s="38"/>
      <c r="EJ393" s="38"/>
      <c r="EK393" s="38"/>
      <c r="EL393" s="38"/>
      <c r="EM393" s="38"/>
      <c r="EN393" s="38"/>
      <c r="EO393" s="38"/>
      <c r="EP393" s="38"/>
      <c r="EQ393" s="38"/>
      <c r="ER393" s="38"/>
      <c r="ES393" s="38"/>
      <c r="ET393" s="38"/>
      <c r="EU393" s="38"/>
      <c r="EV393" s="38"/>
      <c r="EW393" s="38"/>
      <c r="EX393" s="38"/>
      <c r="EY393" s="38"/>
      <c r="EZ393" s="38"/>
      <c r="FA393" s="38"/>
      <c r="FB393" s="38"/>
      <c r="FC393" s="38"/>
      <c r="FD393" s="38"/>
      <c r="FE393" s="38"/>
      <c r="FF393" s="38"/>
      <c r="FG393" s="38"/>
      <c r="FH393" s="38"/>
      <c r="FI393" s="38"/>
    </row>
    <row r="394" spans="1:165" s="44" customFormat="1" ht="46.8">
      <c r="A394" s="381"/>
      <c r="B394" s="476"/>
      <c r="C394" s="469"/>
      <c r="D394" s="470"/>
      <c r="E394" s="469"/>
      <c r="F394" s="470"/>
      <c r="G394" s="469"/>
      <c r="H394" s="470"/>
      <c r="I394" s="468"/>
      <c r="J394" s="463" t="s">
        <v>276</v>
      </c>
      <c r="K394" s="464" t="s">
        <v>116</v>
      </c>
      <c r="L394" s="465" t="s">
        <v>176</v>
      </c>
      <c r="M394" s="486">
        <v>111769</v>
      </c>
      <c r="N394" s="486">
        <v>121412</v>
      </c>
      <c r="O394" s="406">
        <f t="shared" si="79"/>
        <v>100</v>
      </c>
      <c r="P394" s="470"/>
      <c r="Q394" s="467"/>
      <c r="BS394" s="38"/>
      <c r="BT394" s="38"/>
      <c r="BU394" s="38"/>
      <c r="BV394" s="38"/>
      <c r="BW394" s="38"/>
      <c r="BX394" s="38"/>
      <c r="BY394" s="38"/>
      <c r="BZ394" s="38"/>
      <c r="CA394" s="38"/>
      <c r="CB394" s="38"/>
      <c r="CC394" s="38"/>
      <c r="CD394" s="38"/>
      <c r="CE394" s="38"/>
      <c r="CF394" s="38"/>
      <c r="CG394" s="38"/>
      <c r="CH394" s="38"/>
      <c r="CI394" s="38"/>
      <c r="CJ394" s="38"/>
      <c r="CK394" s="38"/>
      <c r="CL394" s="38"/>
      <c r="CM394" s="38"/>
      <c r="CN394" s="38"/>
      <c r="CO394" s="38"/>
      <c r="CP394" s="38"/>
      <c r="CQ394" s="38"/>
      <c r="CR394" s="38"/>
      <c r="CS394" s="38"/>
      <c r="CT394" s="38"/>
      <c r="CU394" s="38"/>
      <c r="CV394" s="38"/>
      <c r="CW394" s="38"/>
      <c r="CX394" s="38"/>
      <c r="CY394" s="38"/>
      <c r="CZ394" s="38"/>
      <c r="DA394" s="38"/>
      <c r="DB394" s="38"/>
      <c r="DC394" s="38"/>
      <c r="DD394" s="38"/>
      <c r="DE394" s="38"/>
      <c r="DF394" s="38"/>
      <c r="DG394" s="38"/>
      <c r="DH394" s="38"/>
      <c r="DI394" s="38"/>
      <c r="DJ394" s="38"/>
      <c r="DK394" s="38"/>
      <c r="DL394" s="38"/>
      <c r="DM394" s="38"/>
      <c r="DN394" s="38"/>
      <c r="DO394" s="38"/>
      <c r="DP394" s="38"/>
      <c r="DQ394" s="38"/>
      <c r="DR394" s="38"/>
      <c r="DS394" s="38"/>
      <c r="DT394" s="38"/>
      <c r="DU394" s="38"/>
      <c r="DV394" s="38"/>
      <c r="DW394" s="38"/>
      <c r="DX394" s="38"/>
      <c r="DY394" s="38"/>
      <c r="DZ394" s="38"/>
      <c r="EA394" s="38"/>
      <c r="EB394" s="38"/>
      <c r="EC394" s="38"/>
      <c r="ED394" s="38"/>
      <c r="EE394" s="38"/>
      <c r="EF394" s="38"/>
      <c r="EG394" s="38"/>
      <c r="EH394" s="38"/>
      <c r="EI394" s="38"/>
      <c r="EJ394" s="38"/>
      <c r="EK394" s="38"/>
      <c r="EL394" s="38"/>
      <c r="EM394" s="38"/>
      <c r="EN394" s="38"/>
      <c r="EO394" s="38"/>
      <c r="EP394" s="38"/>
      <c r="EQ394" s="38"/>
      <c r="ER394" s="38"/>
      <c r="ES394" s="38"/>
      <c r="ET394" s="38"/>
      <c r="EU394" s="38"/>
      <c r="EV394" s="38"/>
      <c r="EW394" s="38"/>
      <c r="EX394" s="38"/>
      <c r="EY394" s="38"/>
      <c r="EZ394" s="38"/>
      <c r="FA394" s="38"/>
      <c r="FB394" s="38"/>
      <c r="FC394" s="38"/>
      <c r="FD394" s="38"/>
      <c r="FE394" s="38"/>
      <c r="FF394" s="38"/>
      <c r="FG394" s="38"/>
      <c r="FH394" s="38"/>
      <c r="FI394" s="38"/>
    </row>
    <row r="395" spans="1:165" s="44" customFormat="1" ht="140.4">
      <c r="A395" s="381"/>
      <c r="B395" s="476"/>
      <c r="C395" s="469"/>
      <c r="D395" s="470"/>
      <c r="E395" s="469"/>
      <c r="F395" s="470"/>
      <c r="G395" s="469"/>
      <c r="H395" s="470"/>
      <c r="I395" s="468"/>
      <c r="J395" s="463" t="s">
        <v>277</v>
      </c>
      <c r="K395" s="464" t="s">
        <v>121</v>
      </c>
      <c r="L395" s="465" t="s">
        <v>176</v>
      </c>
      <c r="M395" s="486">
        <v>4800</v>
      </c>
      <c r="N395" s="486">
        <v>5430</v>
      </c>
      <c r="O395" s="406">
        <f t="shared" si="79"/>
        <v>100</v>
      </c>
      <c r="P395" s="470"/>
      <c r="Q395" s="476"/>
      <c r="BS395" s="38"/>
      <c r="BT395" s="38"/>
      <c r="BU395" s="38"/>
      <c r="BV395" s="38"/>
      <c r="BW395" s="38"/>
      <c r="BX395" s="38"/>
      <c r="BY395" s="38"/>
      <c r="BZ395" s="38"/>
      <c r="CA395" s="38"/>
      <c r="CB395" s="38"/>
      <c r="CC395" s="38"/>
      <c r="CD395" s="38"/>
      <c r="CE395" s="38"/>
      <c r="CF395" s="38"/>
      <c r="CG395" s="38"/>
      <c r="CH395" s="38"/>
      <c r="CI395" s="38"/>
      <c r="CJ395" s="38"/>
      <c r="CK395" s="38"/>
      <c r="CL395" s="38"/>
      <c r="CM395" s="38"/>
      <c r="CN395" s="38"/>
      <c r="CO395" s="38"/>
      <c r="CP395" s="38"/>
      <c r="CQ395" s="38"/>
      <c r="CR395" s="38"/>
      <c r="CS395" s="38"/>
      <c r="CT395" s="38"/>
      <c r="CU395" s="38"/>
      <c r="CV395" s="38"/>
      <c r="CW395" s="38"/>
      <c r="CX395" s="38"/>
      <c r="CY395" s="38"/>
      <c r="CZ395" s="38"/>
      <c r="DA395" s="38"/>
      <c r="DB395" s="38"/>
      <c r="DC395" s="38"/>
      <c r="DD395" s="38"/>
      <c r="DE395" s="38"/>
      <c r="DF395" s="38"/>
      <c r="DG395" s="38"/>
      <c r="DH395" s="38"/>
      <c r="DI395" s="38"/>
      <c r="DJ395" s="38"/>
      <c r="DK395" s="38"/>
      <c r="DL395" s="38"/>
      <c r="DM395" s="38"/>
      <c r="DN395" s="38"/>
      <c r="DO395" s="38"/>
      <c r="DP395" s="38"/>
      <c r="DQ395" s="38"/>
      <c r="DR395" s="38"/>
      <c r="DS395" s="38"/>
      <c r="DT395" s="38"/>
      <c r="DU395" s="38"/>
      <c r="DV395" s="38"/>
      <c r="DW395" s="38"/>
      <c r="DX395" s="38"/>
      <c r="DY395" s="38"/>
      <c r="DZ395" s="38"/>
      <c r="EA395" s="38"/>
      <c r="EB395" s="38"/>
      <c r="EC395" s="38"/>
      <c r="ED395" s="38"/>
      <c r="EE395" s="38"/>
      <c r="EF395" s="38"/>
      <c r="EG395" s="38"/>
      <c r="EH395" s="38"/>
      <c r="EI395" s="38"/>
      <c r="EJ395" s="38"/>
      <c r="EK395" s="38"/>
      <c r="EL395" s="38"/>
      <c r="EM395" s="38"/>
      <c r="EN395" s="38"/>
      <c r="EO395" s="38"/>
      <c r="EP395" s="38"/>
      <c r="EQ395" s="38"/>
      <c r="ER395" s="38"/>
      <c r="ES395" s="38"/>
      <c r="ET395" s="38"/>
      <c r="EU395" s="38"/>
      <c r="EV395" s="38"/>
      <c r="EW395" s="38"/>
      <c r="EX395" s="38"/>
      <c r="EY395" s="38"/>
      <c r="EZ395" s="38"/>
      <c r="FA395" s="38"/>
      <c r="FB395" s="38"/>
      <c r="FC395" s="38"/>
      <c r="FD395" s="38"/>
      <c r="FE395" s="38"/>
      <c r="FF395" s="38"/>
      <c r="FG395" s="38"/>
      <c r="FH395" s="38"/>
      <c r="FI395" s="38"/>
    </row>
    <row r="396" spans="1:165" s="44" customFormat="1" ht="51" customHeight="1">
      <c r="A396" s="381"/>
      <c r="B396" s="476"/>
      <c r="C396" s="469"/>
      <c r="D396" s="470"/>
      <c r="E396" s="469"/>
      <c r="F396" s="470"/>
      <c r="G396" s="469"/>
      <c r="H396" s="470"/>
      <c r="I396" s="468"/>
      <c r="J396" s="463" t="s">
        <v>278</v>
      </c>
      <c r="K396" s="464" t="s">
        <v>117</v>
      </c>
      <c r="L396" s="465" t="s">
        <v>176</v>
      </c>
      <c r="M396" s="486">
        <v>18100</v>
      </c>
      <c r="N396" s="486">
        <v>19027</v>
      </c>
      <c r="O396" s="406">
        <f t="shared" si="79"/>
        <v>100</v>
      </c>
      <c r="P396" s="470"/>
      <c r="Q396" s="476"/>
      <c r="BS396" s="38"/>
      <c r="BT396" s="38"/>
      <c r="BU396" s="38"/>
      <c r="BV396" s="38"/>
      <c r="BW396" s="38"/>
      <c r="BX396" s="38"/>
      <c r="BY396" s="38"/>
      <c r="BZ396" s="38"/>
      <c r="CA396" s="38"/>
      <c r="CB396" s="38"/>
      <c r="CC396" s="38"/>
      <c r="CD396" s="38"/>
      <c r="CE396" s="38"/>
      <c r="CF396" s="38"/>
      <c r="CG396" s="38"/>
      <c r="CH396" s="38"/>
      <c r="CI396" s="38"/>
      <c r="CJ396" s="38"/>
      <c r="CK396" s="38"/>
      <c r="CL396" s="38"/>
      <c r="CM396" s="38"/>
      <c r="CN396" s="38"/>
      <c r="CO396" s="38"/>
      <c r="CP396" s="38"/>
      <c r="CQ396" s="38"/>
      <c r="CR396" s="38"/>
      <c r="CS396" s="38"/>
      <c r="CT396" s="38"/>
      <c r="CU396" s="38"/>
      <c r="CV396" s="38"/>
      <c r="CW396" s="38"/>
      <c r="CX396" s="38"/>
      <c r="CY396" s="38"/>
      <c r="CZ396" s="38"/>
      <c r="DA396" s="38"/>
      <c r="DB396" s="38"/>
      <c r="DC396" s="38"/>
      <c r="DD396" s="38"/>
      <c r="DE396" s="38"/>
      <c r="DF396" s="38"/>
      <c r="DG396" s="38"/>
      <c r="DH396" s="38"/>
      <c r="DI396" s="38"/>
      <c r="DJ396" s="38"/>
      <c r="DK396" s="38"/>
      <c r="DL396" s="38"/>
      <c r="DM396" s="38"/>
      <c r="DN396" s="38"/>
      <c r="DO396" s="38"/>
      <c r="DP396" s="38"/>
      <c r="DQ396" s="38"/>
      <c r="DR396" s="38"/>
      <c r="DS396" s="38"/>
      <c r="DT396" s="38"/>
      <c r="DU396" s="38"/>
      <c r="DV396" s="38"/>
      <c r="DW396" s="38"/>
      <c r="DX396" s="38"/>
      <c r="DY396" s="38"/>
      <c r="DZ396" s="38"/>
      <c r="EA396" s="38"/>
      <c r="EB396" s="38"/>
      <c r="EC396" s="38"/>
      <c r="ED396" s="38"/>
      <c r="EE396" s="38"/>
      <c r="EF396" s="38"/>
      <c r="EG396" s="38"/>
      <c r="EH396" s="38"/>
      <c r="EI396" s="38"/>
      <c r="EJ396" s="38"/>
      <c r="EK396" s="38"/>
      <c r="EL396" s="38"/>
      <c r="EM396" s="38"/>
      <c r="EN396" s="38"/>
      <c r="EO396" s="38"/>
      <c r="EP396" s="38"/>
      <c r="EQ396" s="38"/>
      <c r="ER396" s="38"/>
      <c r="ES396" s="38"/>
      <c r="ET396" s="38"/>
      <c r="EU396" s="38"/>
      <c r="EV396" s="38"/>
      <c r="EW396" s="38"/>
      <c r="EX396" s="38"/>
      <c r="EY396" s="38"/>
      <c r="EZ396" s="38"/>
      <c r="FA396" s="38"/>
      <c r="FB396" s="38"/>
      <c r="FC396" s="38"/>
      <c r="FD396" s="38"/>
      <c r="FE396" s="38"/>
      <c r="FF396" s="38"/>
      <c r="FG396" s="38"/>
      <c r="FH396" s="38"/>
      <c r="FI396" s="38"/>
    </row>
    <row r="397" spans="1:165" s="44" customFormat="1" ht="105" customHeight="1">
      <c r="A397" s="407"/>
      <c r="B397" s="490"/>
      <c r="C397" s="480"/>
      <c r="D397" s="373"/>
      <c r="E397" s="480"/>
      <c r="F397" s="373"/>
      <c r="G397" s="480"/>
      <c r="H397" s="373"/>
      <c r="I397" s="481"/>
      <c r="J397" s="463" t="s">
        <v>279</v>
      </c>
      <c r="K397" s="464" t="s">
        <v>118</v>
      </c>
      <c r="L397" s="465" t="s">
        <v>105</v>
      </c>
      <c r="M397" s="486">
        <v>223675</v>
      </c>
      <c r="N397" s="486">
        <v>218939</v>
      </c>
      <c r="O397" s="406">
        <f t="shared" si="78"/>
        <v>97.882642226444617</v>
      </c>
      <c r="P397" s="373"/>
      <c r="Q397" s="412" t="s">
        <v>804</v>
      </c>
      <c r="BS397" s="38"/>
      <c r="BT397" s="38"/>
      <c r="BU397" s="38"/>
      <c r="BV397" s="38"/>
      <c r="BW397" s="38"/>
      <c r="BX397" s="38"/>
      <c r="BY397" s="38"/>
      <c r="BZ397" s="38"/>
      <c r="CA397" s="38"/>
      <c r="CB397" s="38"/>
      <c r="CC397" s="38"/>
      <c r="CD397" s="38"/>
      <c r="CE397" s="38"/>
      <c r="CF397" s="38"/>
      <c r="CG397" s="38"/>
      <c r="CH397" s="38"/>
      <c r="CI397" s="38"/>
      <c r="CJ397" s="38"/>
      <c r="CK397" s="38"/>
      <c r="CL397" s="38"/>
      <c r="CM397" s="38"/>
      <c r="CN397" s="38"/>
      <c r="CO397" s="38"/>
      <c r="CP397" s="38"/>
      <c r="CQ397" s="38"/>
      <c r="CR397" s="38"/>
      <c r="CS397" s="38"/>
      <c r="CT397" s="38"/>
      <c r="CU397" s="38"/>
      <c r="CV397" s="38"/>
      <c r="CW397" s="38"/>
      <c r="CX397" s="38"/>
      <c r="CY397" s="38"/>
      <c r="CZ397" s="38"/>
      <c r="DA397" s="38"/>
      <c r="DB397" s="38"/>
      <c r="DC397" s="38"/>
      <c r="DD397" s="38"/>
      <c r="DE397" s="38"/>
      <c r="DF397" s="38"/>
      <c r="DG397" s="38"/>
      <c r="DH397" s="38"/>
      <c r="DI397" s="38"/>
      <c r="DJ397" s="38"/>
      <c r="DK397" s="38"/>
      <c r="DL397" s="38"/>
      <c r="DM397" s="38"/>
      <c r="DN397" s="38"/>
      <c r="DO397" s="38"/>
      <c r="DP397" s="38"/>
      <c r="DQ397" s="38"/>
      <c r="DR397" s="38"/>
      <c r="DS397" s="38"/>
      <c r="DT397" s="38"/>
      <c r="DU397" s="38"/>
      <c r="DV397" s="38"/>
      <c r="DW397" s="38"/>
      <c r="DX397" s="38"/>
      <c r="DY397" s="38"/>
      <c r="DZ397" s="38"/>
      <c r="EA397" s="38"/>
      <c r="EB397" s="38"/>
      <c r="EC397" s="38"/>
      <c r="ED397" s="38"/>
      <c r="EE397" s="38"/>
      <c r="EF397" s="38"/>
      <c r="EG397" s="38"/>
      <c r="EH397" s="38"/>
      <c r="EI397" s="38"/>
      <c r="EJ397" s="38"/>
      <c r="EK397" s="38"/>
      <c r="EL397" s="38"/>
      <c r="EM397" s="38"/>
      <c r="EN397" s="38"/>
      <c r="EO397" s="38"/>
      <c r="EP397" s="38"/>
      <c r="EQ397" s="38"/>
      <c r="ER397" s="38"/>
      <c r="ES397" s="38"/>
      <c r="ET397" s="38"/>
      <c r="EU397" s="38"/>
      <c r="EV397" s="38"/>
      <c r="EW397" s="38"/>
      <c r="EX397" s="38"/>
      <c r="EY397" s="38"/>
      <c r="EZ397" s="38"/>
      <c r="FA397" s="38"/>
      <c r="FB397" s="38"/>
      <c r="FC397" s="38"/>
      <c r="FD397" s="38"/>
      <c r="FE397" s="38"/>
      <c r="FF397" s="38"/>
      <c r="FG397" s="38"/>
      <c r="FH397" s="38"/>
      <c r="FI397" s="38"/>
    </row>
    <row r="398" spans="1:165" s="44" customFormat="1" ht="43.5" customHeight="1">
      <c r="A398" s="663" t="s">
        <v>440</v>
      </c>
      <c r="B398" s="664"/>
      <c r="C398" s="664"/>
      <c r="D398" s="664"/>
      <c r="E398" s="664"/>
      <c r="F398" s="664"/>
      <c r="G398" s="664"/>
      <c r="H398" s="664"/>
      <c r="I398" s="664"/>
      <c r="J398" s="664"/>
      <c r="K398" s="664"/>
      <c r="L398" s="664"/>
      <c r="M398" s="664"/>
      <c r="N398" s="664"/>
      <c r="O398" s="664"/>
      <c r="P398" s="664"/>
      <c r="Q398" s="665"/>
      <c r="BS398" s="38"/>
      <c r="BT398" s="38"/>
      <c r="BU398" s="38"/>
      <c r="BV398" s="38"/>
      <c r="BW398" s="38"/>
      <c r="BX398" s="38"/>
      <c r="BY398" s="38"/>
      <c r="BZ398" s="38"/>
      <c r="CA398" s="38"/>
      <c r="CB398" s="38"/>
      <c r="CC398" s="38"/>
      <c r="CD398" s="38"/>
      <c r="CE398" s="38"/>
      <c r="CF398" s="38"/>
      <c r="CG398" s="38"/>
      <c r="CH398" s="38"/>
      <c r="CI398" s="38"/>
      <c r="CJ398" s="38"/>
      <c r="CK398" s="38"/>
      <c r="CL398" s="38"/>
      <c r="CM398" s="38"/>
      <c r="CN398" s="38"/>
      <c r="CO398" s="38"/>
      <c r="CP398" s="38"/>
      <c r="CQ398" s="38"/>
      <c r="CR398" s="38"/>
      <c r="CS398" s="38"/>
      <c r="CT398" s="38"/>
      <c r="CU398" s="38"/>
      <c r="CV398" s="38"/>
      <c r="CW398" s="38"/>
      <c r="CX398" s="38"/>
      <c r="CY398" s="38"/>
      <c r="CZ398" s="38"/>
      <c r="DA398" s="38"/>
      <c r="DB398" s="38"/>
      <c r="DC398" s="38"/>
      <c r="DD398" s="38"/>
      <c r="DE398" s="38"/>
      <c r="DF398" s="38"/>
      <c r="DG398" s="38"/>
      <c r="DH398" s="38"/>
      <c r="DI398" s="38"/>
      <c r="DJ398" s="38"/>
      <c r="DK398" s="38"/>
      <c r="DL398" s="38"/>
      <c r="DM398" s="38"/>
      <c r="DN398" s="38"/>
      <c r="DO398" s="38"/>
      <c r="DP398" s="38"/>
      <c r="DQ398" s="38"/>
      <c r="DR398" s="38"/>
      <c r="DS398" s="38"/>
      <c r="DT398" s="38"/>
      <c r="DU398" s="38"/>
      <c r="DV398" s="38"/>
      <c r="DW398" s="38"/>
      <c r="DX398" s="38"/>
      <c r="DY398" s="38"/>
      <c r="DZ398" s="38"/>
      <c r="EA398" s="38"/>
      <c r="EB398" s="38"/>
      <c r="EC398" s="38"/>
      <c r="ED398" s="38"/>
      <c r="EE398" s="38"/>
      <c r="EF398" s="38"/>
      <c r="EG398" s="38"/>
      <c r="EH398" s="38"/>
      <c r="EI398" s="38"/>
      <c r="EJ398" s="38"/>
      <c r="EK398" s="38"/>
      <c r="EL398" s="38"/>
      <c r="EM398" s="38"/>
      <c r="EN398" s="38"/>
      <c r="EO398" s="38"/>
      <c r="EP398" s="38"/>
      <c r="EQ398" s="38"/>
      <c r="ER398" s="38"/>
      <c r="ES398" s="38"/>
      <c r="ET398" s="38"/>
      <c r="EU398" s="38"/>
      <c r="EV398" s="38"/>
      <c r="EW398" s="38"/>
      <c r="EX398" s="38"/>
      <c r="EY398" s="38"/>
      <c r="EZ398" s="38"/>
      <c r="FA398" s="38"/>
      <c r="FB398" s="38"/>
      <c r="FC398" s="38"/>
      <c r="FD398" s="38"/>
      <c r="FE398" s="38"/>
      <c r="FF398" s="38"/>
      <c r="FG398" s="38"/>
      <c r="FH398" s="38"/>
      <c r="FI398" s="38"/>
    </row>
    <row r="399" spans="1:165" s="99" customFormat="1" ht="69.75" customHeight="1">
      <c r="A399" s="19" t="s">
        <v>806</v>
      </c>
      <c r="B399" s="606" t="s">
        <v>306</v>
      </c>
      <c r="C399" s="630" t="s">
        <v>441</v>
      </c>
      <c r="D399" s="479" t="s">
        <v>107</v>
      </c>
      <c r="E399" s="354">
        <v>62694</v>
      </c>
      <c r="F399" s="354">
        <v>62693.9</v>
      </c>
      <c r="G399" s="432" t="s">
        <v>5</v>
      </c>
      <c r="H399" s="471">
        <f>F399/E399*100</f>
        <v>99.9998404951032</v>
      </c>
      <c r="I399" s="481"/>
      <c r="J399" s="463" t="s">
        <v>307</v>
      </c>
      <c r="K399" s="464" t="s">
        <v>140</v>
      </c>
      <c r="L399" s="465" t="s">
        <v>45</v>
      </c>
      <c r="M399" s="501">
        <v>879.6</v>
      </c>
      <c r="N399" s="501">
        <v>879.6</v>
      </c>
      <c r="O399" s="406">
        <f t="shared" ref="O399:O416" si="80">N399/M399*100</f>
        <v>100</v>
      </c>
      <c r="P399" s="361">
        <f>SUM(O399:O410)/12</f>
        <v>100</v>
      </c>
      <c r="Q399" s="467"/>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c r="CN399" s="100"/>
      <c r="CO399" s="100"/>
      <c r="CP399" s="100"/>
      <c r="CQ399" s="100"/>
      <c r="CR399" s="100"/>
      <c r="CS399" s="100"/>
      <c r="CT399" s="100"/>
      <c r="CU399" s="100"/>
      <c r="CV399" s="100"/>
      <c r="CW399" s="100"/>
      <c r="CX399" s="100"/>
      <c r="CY399" s="100"/>
      <c r="CZ399" s="100"/>
      <c r="DA399" s="100"/>
      <c r="DB399" s="100"/>
      <c r="DC399" s="100"/>
      <c r="DD399" s="100"/>
      <c r="DE399" s="100"/>
      <c r="DF399" s="100"/>
      <c r="DG399" s="100"/>
      <c r="DH399" s="100"/>
      <c r="DI399" s="100"/>
      <c r="DJ399" s="100"/>
      <c r="DK399" s="100"/>
      <c r="DL399" s="100"/>
      <c r="DM399" s="100"/>
      <c r="DN399" s="100"/>
      <c r="DO399" s="100"/>
      <c r="DP399" s="100"/>
      <c r="DQ399" s="100"/>
      <c r="DR399" s="100"/>
      <c r="DS399" s="100"/>
      <c r="DT399" s="100"/>
      <c r="DU399" s="100"/>
      <c r="DV399" s="100"/>
      <c r="DW399" s="100"/>
      <c r="DX399" s="100"/>
      <c r="DY399" s="100"/>
      <c r="DZ399" s="100"/>
      <c r="EA399" s="100"/>
      <c r="EB399" s="100"/>
      <c r="EC399" s="100"/>
      <c r="ED399" s="100"/>
      <c r="EE399" s="100"/>
      <c r="EF399" s="100"/>
      <c r="EG399" s="100"/>
      <c r="EH399" s="100"/>
      <c r="EI399" s="100"/>
      <c r="EJ399" s="100"/>
      <c r="EK399" s="100"/>
      <c r="EL399" s="100"/>
      <c r="EM399" s="100"/>
      <c r="EN399" s="100"/>
      <c r="EO399" s="100"/>
      <c r="EP399" s="100"/>
      <c r="EQ399" s="100"/>
      <c r="ER399" s="100"/>
      <c r="ES399" s="100"/>
      <c r="ET399" s="100"/>
      <c r="EU399" s="100"/>
      <c r="EV399" s="100"/>
      <c r="EW399" s="100"/>
      <c r="EX399" s="100"/>
      <c r="EY399" s="100"/>
      <c r="EZ399" s="100"/>
      <c r="FA399" s="100"/>
      <c r="FB399" s="100"/>
      <c r="FC399" s="100"/>
      <c r="FD399" s="100"/>
      <c r="FE399" s="100"/>
      <c r="FF399" s="100"/>
      <c r="FG399" s="100"/>
      <c r="FH399" s="100"/>
      <c r="FI399" s="100"/>
    </row>
    <row r="400" spans="1:165" s="99" customFormat="1" ht="66" customHeight="1">
      <c r="A400" s="19" t="s">
        <v>807</v>
      </c>
      <c r="B400" s="674"/>
      <c r="C400" s="613"/>
      <c r="D400" s="479" t="s">
        <v>119</v>
      </c>
      <c r="E400" s="354">
        <v>52015</v>
      </c>
      <c r="F400" s="354">
        <v>52014.9</v>
      </c>
      <c r="G400" s="432" t="s">
        <v>5</v>
      </c>
      <c r="H400" s="471">
        <f t="shared" ref="H400:H422" si="81">F400/E400*100</f>
        <v>99.999807747765061</v>
      </c>
      <c r="I400" s="457"/>
      <c r="J400" s="463" t="s">
        <v>308</v>
      </c>
      <c r="K400" s="464" t="s">
        <v>140</v>
      </c>
      <c r="L400" s="465" t="s">
        <v>45</v>
      </c>
      <c r="M400" s="484">
        <v>1719.5</v>
      </c>
      <c r="N400" s="484">
        <v>1719.5</v>
      </c>
      <c r="O400" s="406">
        <f t="shared" si="80"/>
        <v>100</v>
      </c>
      <c r="P400" s="470"/>
      <c r="Q400" s="467"/>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c r="CN400" s="100"/>
      <c r="CO400" s="100"/>
      <c r="CP400" s="100"/>
      <c r="CQ400" s="100"/>
      <c r="CR400" s="100"/>
      <c r="CS400" s="100"/>
      <c r="CT400" s="100"/>
      <c r="CU400" s="100"/>
      <c r="CV400" s="100"/>
      <c r="CW400" s="100"/>
      <c r="CX400" s="100"/>
      <c r="CY400" s="100"/>
      <c r="CZ400" s="100"/>
      <c r="DA400" s="100"/>
      <c r="DB400" s="100"/>
      <c r="DC400" s="100"/>
      <c r="DD400" s="100"/>
      <c r="DE400" s="100"/>
      <c r="DF400" s="100"/>
      <c r="DG400" s="100"/>
      <c r="DH400" s="100"/>
      <c r="DI400" s="100"/>
      <c r="DJ400" s="100"/>
      <c r="DK400" s="100"/>
      <c r="DL400" s="100"/>
      <c r="DM400" s="100"/>
      <c r="DN400" s="100"/>
      <c r="DO400" s="100"/>
      <c r="DP400" s="100"/>
      <c r="DQ400" s="100"/>
      <c r="DR400" s="100"/>
      <c r="DS400" s="100"/>
      <c r="DT400" s="100"/>
      <c r="DU400" s="100"/>
      <c r="DV400" s="100"/>
      <c r="DW400" s="100"/>
      <c r="DX400" s="100"/>
      <c r="DY400" s="100"/>
      <c r="DZ400" s="100"/>
      <c r="EA400" s="100"/>
      <c r="EB400" s="100"/>
      <c r="EC400" s="100"/>
      <c r="ED400" s="100"/>
      <c r="EE400" s="100"/>
      <c r="EF400" s="100"/>
      <c r="EG400" s="100"/>
      <c r="EH400" s="100"/>
      <c r="EI400" s="100"/>
      <c r="EJ400" s="100"/>
      <c r="EK400" s="100"/>
      <c r="EL400" s="100"/>
      <c r="EM400" s="100"/>
      <c r="EN400" s="100"/>
      <c r="EO400" s="100"/>
      <c r="EP400" s="100"/>
      <c r="EQ400" s="100"/>
      <c r="ER400" s="100"/>
      <c r="ES400" s="100"/>
      <c r="ET400" s="100"/>
      <c r="EU400" s="100"/>
      <c r="EV400" s="100"/>
      <c r="EW400" s="100"/>
      <c r="EX400" s="100"/>
      <c r="EY400" s="100"/>
      <c r="EZ400" s="100"/>
      <c r="FA400" s="100"/>
      <c r="FB400" s="100"/>
      <c r="FC400" s="100"/>
      <c r="FD400" s="100"/>
      <c r="FE400" s="100"/>
      <c r="FF400" s="100"/>
      <c r="FG400" s="100"/>
      <c r="FH400" s="100"/>
      <c r="FI400" s="100"/>
    </row>
    <row r="401" spans="1:165" s="99" customFormat="1" ht="46.8">
      <c r="A401" s="19" t="s">
        <v>808</v>
      </c>
      <c r="B401" s="674"/>
      <c r="C401" s="613"/>
      <c r="D401" s="479" t="s">
        <v>122</v>
      </c>
      <c r="E401" s="354">
        <v>127337.5</v>
      </c>
      <c r="F401" s="354">
        <v>127186</v>
      </c>
      <c r="G401" s="432" t="s">
        <v>5</v>
      </c>
      <c r="H401" s="471">
        <f t="shared" si="81"/>
        <v>99.881024835574749</v>
      </c>
      <c r="I401" s="481"/>
      <c r="J401" s="463" t="s">
        <v>309</v>
      </c>
      <c r="K401" s="464" t="s">
        <v>140</v>
      </c>
      <c r="L401" s="465" t="s">
        <v>45</v>
      </c>
      <c r="M401" s="484">
        <v>4147.8</v>
      </c>
      <c r="N401" s="484">
        <v>4147.8</v>
      </c>
      <c r="O401" s="406">
        <f t="shared" si="80"/>
        <v>100</v>
      </c>
      <c r="P401" s="470"/>
      <c r="Q401" s="467"/>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c r="CN401" s="100"/>
      <c r="CO401" s="100"/>
      <c r="CP401" s="100"/>
      <c r="CQ401" s="100"/>
      <c r="CR401" s="100"/>
      <c r="CS401" s="100"/>
      <c r="CT401" s="100"/>
      <c r="CU401" s="100"/>
      <c r="CV401" s="100"/>
      <c r="CW401" s="100"/>
      <c r="CX401" s="100"/>
      <c r="CY401" s="100"/>
      <c r="CZ401" s="100"/>
      <c r="DA401" s="100"/>
      <c r="DB401" s="100"/>
      <c r="DC401" s="100"/>
      <c r="DD401" s="100"/>
      <c r="DE401" s="100"/>
      <c r="DF401" s="100"/>
      <c r="DG401" s="100"/>
      <c r="DH401" s="100"/>
      <c r="DI401" s="100"/>
      <c r="DJ401" s="100"/>
      <c r="DK401" s="100"/>
      <c r="DL401" s="100"/>
      <c r="DM401" s="100"/>
      <c r="DN401" s="100"/>
      <c r="DO401" s="100"/>
      <c r="DP401" s="100"/>
      <c r="DQ401" s="100"/>
      <c r="DR401" s="100"/>
      <c r="DS401" s="100"/>
      <c r="DT401" s="100"/>
      <c r="DU401" s="100"/>
      <c r="DV401" s="100"/>
      <c r="DW401" s="100"/>
      <c r="DX401" s="100"/>
      <c r="DY401" s="100"/>
      <c r="DZ401" s="100"/>
      <c r="EA401" s="100"/>
      <c r="EB401" s="100"/>
      <c r="EC401" s="100"/>
      <c r="ED401" s="100"/>
      <c r="EE401" s="100"/>
      <c r="EF401" s="100"/>
      <c r="EG401" s="100"/>
      <c r="EH401" s="100"/>
      <c r="EI401" s="100"/>
      <c r="EJ401" s="100"/>
      <c r="EK401" s="100"/>
      <c r="EL401" s="100"/>
      <c r="EM401" s="100"/>
      <c r="EN401" s="100"/>
      <c r="EO401" s="100"/>
      <c r="EP401" s="100"/>
      <c r="EQ401" s="100"/>
      <c r="ER401" s="100"/>
      <c r="ES401" s="100"/>
      <c r="ET401" s="100"/>
      <c r="EU401" s="100"/>
      <c r="EV401" s="100"/>
      <c r="EW401" s="100"/>
      <c r="EX401" s="100"/>
      <c r="EY401" s="100"/>
      <c r="EZ401" s="100"/>
      <c r="FA401" s="100"/>
      <c r="FB401" s="100"/>
      <c r="FC401" s="100"/>
      <c r="FD401" s="100"/>
      <c r="FE401" s="100"/>
      <c r="FF401" s="100"/>
      <c r="FG401" s="100"/>
      <c r="FH401" s="100"/>
      <c r="FI401" s="100"/>
    </row>
    <row r="402" spans="1:165" s="99" customFormat="1" ht="62.4">
      <c r="A402" s="19" t="s">
        <v>809</v>
      </c>
      <c r="B402" s="674"/>
      <c r="C402" s="613"/>
      <c r="D402" s="479" t="s">
        <v>125</v>
      </c>
      <c r="E402" s="354">
        <v>154583.70000000001</v>
      </c>
      <c r="F402" s="354">
        <v>154583.70000000001</v>
      </c>
      <c r="G402" s="432" t="s">
        <v>5</v>
      </c>
      <c r="H402" s="471">
        <f t="shared" si="81"/>
        <v>100</v>
      </c>
      <c r="I402" s="481"/>
      <c r="J402" s="463" t="s">
        <v>310</v>
      </c>
      <c r="K402" s="464" t="s">
        <v>140</v>
      </c>
      <c r="L402" s="465" t="s">
        <v>45</v>
      </c>
      <c r="M402" s="484">
        <v>5015</v>
      </c>
      <c r="N402" s="484">
        <v>5015</v>
      </c>
      <c r="O402" s="406">
        <f t="shared" si="80"/>
        <v>100</v>
      </c>
      <c r="P402" s="470"/>
      <c r="Q402" s="467"/>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c r="CN402" s="100"/>
      <c r="CO402" s="100"/>
      <c r="CP402" s="100"/>
      <c r="CQ402" s="100"/>
      <c r="CR402" s="100"/>
      <c r="CS402" s="100"/>
      <c r="CT402" s="100"/>
      <c r="CU402" s="100"/>
      <c r="CV402" s="100"/>
      <c r="CW402" s="100"/>
      <c r="CX402" s="100"/>
      <c r="CY402" s="100"/>
      <c r="CZ402" s="100"/>
      <c r="DA402" s="100"/>
      <c r="DB402" s="100"/>
      <c r="DC402" s="100"/>
      <c r="DD402" s="100"/>
      <c r="DE402" s="100"/>
      <c r="DF402" s="100"/>
      <c r="DG402" s="100"/>
      <c r="DH402" s="100"/>
      <c r="DI402" s="100"/>
      <c r="DJ402" s="100"/>
      <c r="DK402" s="100"/>
      <c r="DL402" s="100"/>
      <c r="DM402" s="100"/>
      <c r="DN402" s="100"/>
      <c r="DO402" s="100"/>
      <c r="DP402" s="100"/>
      <c r="DQ402" s="100"/>
      <c r="DR402" s="100"/>
      <c r="DS402" s="100"/>
      <c r="DT402" s="100"/>
      <c r="DU402" s="100"/>
      <c r="DV402" s="100"/>
      <c r="DW402" s="100"/>
      <c r="DX402" s="100"/>
      <c r="DY402" s="100"/>
      <c r="DZ402" s="100"/>
      <c r="EA402" s="100"/>
      <c r="EB402" s="100"/>
      <c r="EC402" s="100"/>
      <c r="ED402" s="100"/>
      <c r="EE402" s="100"/>
      <c r="EF402" s="100"/>
      <c r="EG402" s="100"/>
      <c r="EH402" s="100"/>
      <c r="EI402" s="100"/>
      <c r="EJ402" s="100"/>
      <c r="EK402" s="100"/>
      <c r="EL402" s="100"/>
      <c r="EM402" s="100"/>
      <c r="EN402" s="100"/>
      <c r="EO402" s="100"/>
      <c r="EP402" s="100"/>
      <c r="EQ402" s="100"/>
      <c r="ER402" s="100"/>
      <c r="ES402" s="100"/>
      <c r="ET402" s="100"/>
      <c r="EU402" s="100"/>
      <c r="EV402" s="100"/>
      <c r="EW402" s="100"/>
      <c r="EX402" s="100"/>
      <c r="EY402" s="100"/>
      <c r="EZ402" s="100"/>
      <c r="FA402" s="100"/>
      <c r="FB402" s="100"/>
      <c r="FC402" s="100"/>
      <c r="FD402" s="100"/>
      <c r="FE402" s="100"/>
      <c r="FF402" s="100"/>
      <c r="FG402" s="100"/>
      <c r="FH402" s="100"/>
      <c r="FI402" s="100"/>
    </row>
    <row r="403" spans="1:165" s="99" customFormat="1" ht="46.8">
      <c r="A403" s="19" t="s">
        <v>810</v>
      </c>
      <c r="B403" s="674"/>
      <c r="C403" s="613"/>
      <c r="D403" s="479" t="s">
        <v>126</v>
      </c>
      <c r="E403" s="354">
        <v>117822.9</v>
      </c>
      <c r="F403" s="354">
        <v>117822.9</v>
      </c>
      <c r="G403" s="432" t="s">
        <v>5</v>
      </c>
      <c r="H403" s="471">
        <f t="shared" si="81"/>
        <v>100</v>
      </c>
      <c r="I403" s="457"/>
      <c r="J403" s="463" t="s">
        <v>311</v>
      </c>
      <c r="K403" s="464" t="s">
        <v>140</v>
      </c>
      <c r="L403" s="465" t="s">
        <v>45</v>
      </c>
      <c r="M403" s="501">
        <v>4326.7</v>
      </c>
      <c r="N403" s="501">
        <v>4326.7</v>
      </c>
      <c r="O403" s="406">
        <f t="shared" si="80"/>
        <v>100</v>
      </c>
      <c r="P403" s="470"/>
      <c r="Q403" s="467"/>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c r="CN403" s="100"/>
      <c r="CO403" s="100"/>
      <c r="CP403" s="100"/>
      <c r="CQ403" s="100"/>
      <c r="CR403" s="100"/>
      <c r="CS403" s="100"/>
      <c r="CT403" s="100"/>
      <c r="CU403" s="100"/>
      <c r="CV403" s="100"/>
      <c r="CW403" s="100"/>
      <c r="CX403" s="100"/>
      <c r="CY403" s="100"/>
      <c r="CZ403" s="100"/>
      <c r="DA403" s="100"/>
      <c r="DB403" s="100"/>
      <c r="DC403" s="100"/>
      <c r="DD403" s="100"/>
      <c r="DE403" s="100"/>
      <c r="DF403" s="100"/>
      <c r="DG403" s="100"/>
      <c r="DH403" s="100"/>
      <c r="DI403" s="100"/>
      <c r="DJ403" s="100"/>
      <c r="DK403" s="100"/>
      <c r="DL403" s="100"/>
      <c r="DM403" s="100"/>
      <c r="DN403" s="100"/>
      <c r="DO403" s="100"/>
      <c r="DP403" s="100"/>
      <c r="DQ403" s="100"/>
      <c r="DR403" s="100"/>
      <c r="DS403" s="100"/>
      <c r="DT403" s="100"/>
      <c r="DU403" s="100"/>
      <c r="DV403" s="100"/>
      <c r="DW403" s="100"/>
      <c r="DX403" s="100"/>
      <c r="DY403" s="100"/>
      <c r="DZ403" s="100"/>
      <c r="EA403" s="100"/>
      <c r="EB403" s="100"/>
      <c r="EC403" s="100"/>
      <c r="ED403" s="100"/>
      <c r="EE403" s="100"/>
      <c r="EF403" s="100"/>
      <c r="EG403" s="100"/>
      <c r="EH403" s="100"/>
      <c r="EI403" s="100"/>
      <c r="EJ403" s="100"/>
      <c r="EK403" s="100"/>
      <c r="EL403" s="100"/>
      <c r="EM403" s="100"/>
      <c r="EN403" s="100"/>
      <c r="EO403" s="100"/>
      <c r="EP403" s="100"/>
      <c r="EQ403" s="100"/>
      <c r="ER403" s="100"/>
      <c r="ES403" s="100"/>
      <c r="ET403" s="100"/>
      <c r="EU403" s="100"/>
      <c r="EV403" s="100"/>
      <c r="EW403" s="100"/>
      <c r="EX403" s="100"/>
      <c r="EY403" s="100"/>
      <c r="EZ403" s="100"/>
      <c r="FA403" s="100"/>
      <c r="FB403" s="100"/>
      <c r="FC403" s="100"/>
      <c r="FD403" s="100"/>
      <c r="FE403" s="100"/>
      <c r="FF403" s="100"/>
      <c r="FG403" s="100"/>
      <c r="FH403" s="100"/>
      <c r="FI403" s="100"/>
    </row>
    <row r="404" spans="1:165" s="99" customFormat="1" ht="209.25" customHeight="1">
      <c r="A404" s="19" t="s">
        <v>811</v>
      </c>
      <c r="B404" s="674"/>
      <c r="C404" s="613"/>
      <c r="D404" s="479" t="s">
        <v>128</v>
      </c>
      <c r="E404" s="354">
        <v>87062.8</v>
      </c>
      <c r="F404" s="354">
        <v>87062.7</v>
      </c>
      <c r="G404" s="432" t="s">
        <v>5</v>
      </c>
      <c r="H404" s="471">
        <f t="shared" si="81"/>
        <v>99.999885140381423</v>
      </c>
      <c r="I404" s="481"/>
      <c r="J404" s="463" t="s">
        <v>312</v>
      </c>
      <c r="K404" s="464" t="s">
        <v>140</v>
      </c>
      <c r="L404" s="465" t="s">
        <v>45</v>
      </c>
      <c r="M404" s="501">
        <v>3639.3</v>
      </c>
      <c r="N404" s="501">
        <v>4039.3</v>
      </c>
      <c r="O404" s="406">
        <f t="shared" ref="O404" si="82">IF(N404/M404&gt;1,100)</f>
        <v>100</v>
      </c>
      <c r="P404" s="470"/>
      <c r="Q404" s="464" t="s">
        <v>818</v>
      </c>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c r="CN404" s="100"/>
      <c r="CO404" s="100"/>
      <c r="CP404" s="100"/>
      <c r="CQ404" s="100"/>
      <c r="CR404" s="100"/>
      <c r="CS404" s="100"/>
      <c r="CT404" s="100"/>
      <c r="CU404" s="100"/>
      <c r="CV404" s="100"/>
      <c r="CW404" s="100"/>
      <c r="CX404" s="100"/>
      <c r="CY404" s="100"/>
      <c r="CZ404" s="100"/>
      <c r="DA404" s="100"/>
      <c r="DB404" s="100"/>
      <c r="DC404" s="100"/>
      <c r="DD404" s="100"/>
      <c r="DE404" s="100"/>
      <c r="DF404" s="100"/>
      <c r="DG404" s="100"/>
      <c r="DH404" s="100"/>
      <c r="DI404" s="100"/>
      <c r="DJ404" s="100"/>
      <c r="DK404" s="100"/>
      <c r="DL404" s="100"/>
      <c r="DM404" s="100"/>
      <c r="DN404" s="100"/>
      <c r="DO404" s="100"/>
      <c r="DP404" s="100"/>
      <c r="DQ404" s="100"/>
      <c r="DR404" s="100"/>
      <c r="DS404" s="100"/>
      <c r="DT404" s="100"/>
      <c r="DU404" s="100"/>
      <c r="DV404" s="100"/>
      <c r="DW404" s="100"/>
      <c r="DX404" s="100"/>
      <c r="DY404" s="100"/>
      <c r="DZ404" s="100"/>
      <c r="EA404" s="100"/>
      <c r="EB404" s="100"/>
      <c r="EC404" s="100"/>
      <c r="ED404" s="100"/>
      <c r="EE404" s="100"/>
      <c r="EF404" s="100"/>
      <c r="EG404" s="100"/>
      <c r="EH404" s="100"/>
      <c r="EI404" s="100"/>
      <c r="EJ404" s="100"/>
      <c r="EK404" s="100"/>
      <c r="EL404" s="100"/>
      <c r="EM404" s="100"/>
      <c r="EN404" s="100"/>
      <c r="EO404" s="100"/>
      <c r="EP404" s="100"/>
      <c r="EQ404" s="100"/>
      <c r="ER404" s="100"/>
      <c r="ES404" s="100"/>
      <c r="ET404" s="100"/>
      <c r="EU404" s="100"/>
      <c r="EV404" s="100"/>
      <c r="EW404" s="100"/>
      <c r="EX404" s="100"/>
      <c r="EY404" s="100"/>
      <c r="EZ404" s="100"/>
      <c r="FA404" s="100"/>
      <c r="FB404" s="100"/>
      <c r="FC404" s="100"/>
      <c r="FD404" s="100"/>
      <c r="FE404" s="100"/>
      <c r="FF404" s="100"/>
      <c r="FG404" s="100"/>
      <c r="FH404" s="100"/>
      <c r="FI404" s="100"/>
    </row>
    <row r="405" spans="1:165" s="99" customFormat="1" ht="78.75" customHeight="1">
      <c r="A405" s="19" t="s">
        <v>812</v>
      </c>
      <c r="B405" s="674"/>
      <c r="C405" s="613"/>
      <c r="D405" s="479" t="s">
        <v>129</v>
      </c>
      <c r="E405" s="354">
        <v>105273.1</v>
      </c>
      <c r="F405" s="354">
        <v>105273.1</v>
      </c>
      <c r="G405" s="432" t="s">
        <v>5</v>
      </c>
      <c r="H405" s="471">
        <f t="shared" si="81"/>
        <v>100</v>
      </c>
      <c r="I405" s="481"/>
      <c r="J405" s="463" t="s">
        <v>313</v>
      </c>
      <c r="K405" s="464" t="s">
        <v>140</v>
      </c>
      <c r="L405" s="465" t="s">
        <v>45</v>
      </c>
      <c r="M405" s="501">
        <v>5258.2</v>
      </c>
      <c r="N405" s="501">
        <v>5258.2</v>
      </c>
      <c r="O405" s="406">
        <f t="shared" si="80"/>
        <v>100</v>
      </c>
      <c r="P405" s="470"/>
      <c r="Q405" s="467"/>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c r="CN405" s="100"/>
      <c r="CO405" s="100"/>
      <c r="CP405" s="100"/>
      <c r="CQ405" s="100"/>
      <c r="CR405" s="100"/>
      <c r="CS405" s="100"/>
      <c r="CT405" s="100"/>
      <c r="CU405" s="100"/>
      <c r="CV405" s="100"/>
      <c r="CW405" s="100"/>
      <c r="CX405" s="100"/>
      <c r="CY405" s="100"/>
      <c r="CZ405" s="100"/>
      <c r="DA405" s="100"/>
      <c r="DB405" s="100"/>
      <c r="DC405" s="100"/>
      <c r="DD405" s="100"/>
      <c r="DE405" s="100"/>
      <c r="DF405" s="100"/>
      <c r="DG405" s="100"/>
      <c r="DH405" s="100"/>
      <c r="DI405" s="100"/>
      <c r="DJ405" s="100"/>
      <c r="DK405" s="100"/>
      <c r="DL405" s="100"/>
      <c r="DM405" s="100"/>
      <c r="DN405" s="100"/>
      <c r="DO405" s="100"/>
      <c r="DP405" s="100"/>
      <c r="DQ405" s="100"/>
      <c r="DR405" s="100"/>
      <c r="DS405" s="100"/>
      <c r="DT405" s="100"/>
      <c r="DU405" s="100"/>
      <c r="DV405" s="100"/>
      <c r="DW405" s="100"/>
      <c r="DX405" s="100"/>
      <c r="DY405" s="100"/>
      <c r="DZ405" s="100"/>
      <c r="EA405" s="100"/>
      <c r="EB405" s="100"/>
      <c r="EC405" s="100"/>
      <c r="ED405" s="100"/>
      <c r="EE405" s="100"/>
      <c r="EF405" s="100"/>
      <c r="EG405" s="100"/>
      <c r="EH405" s="100"/>
      <c r="EI405" s="100"/>
      <c r="EJ405" s="100"/>
      <c r="EK405" s="100"/>
      <c r="EL405" s="100"/>
      <c r="EM405" s="100"/>
      <c r="EN405" s="100"/>
      <c r="EO405" s="100"/>
      <c r="EP405" s="100"/>
      <c r="EQ405" s="100"/>
      <c r="ER405" s="100"/>
      <c r="ES405" s="100"/>
      <c r="ET405" s="100"/>
      <c r="EU405" s="100"/>
      <c r="EV405" s="100"/>
      <c r="EW405" s="100"/>
      <c r="EX405" s="100"/>
      <c r="EY405" s="100"/>
      <c r="EZ405" s="100"/>
      <c r="FA405" s="100"/>
      <c r="FB405" s="100"/>
      <c r="FC405" s="100"/>
      <c r="FD405" s="100"/>
      <c r="FE405" s="100"/>
      <c r="FF405" s="100"/>
      <c r="FG405" s="100"/>
      <c r="FH405" s="100"/>
      <c r="FI405" s="100"/>
    </row>
    <row r="406" spans="1:165" s="99" customFormat="1" ht="46.8">
      <c r="A406" s="19" t="s">
        <v>813</v>
      </c>
      <c r="B406" s="674"/>
      <c r="C406" s="613"/>
      <c r="D406" s="479" t="s">
        <v>132</v>
      </c>
      <c r="E406" s="354">
        <v>75431.7</v>
      </c>
      <c r="F406" s="354">
        <v>75431.7</v>
      </c>
      <c r="G406" s="432" t="s">
        <v>5</v>
      </c>
      <c r="H406" s="471">
        <f t="shared" si="81"/>
        <v>100</v>
      </c>
      <c r="I406" s="481"/>
      <c r="J406" s="463" t="s">
        <v>314</v>
      </c>
      <c r="K406" s="464" t="s">
        <v>140</v>
      </c>
      <c r="L406" s="465" t="s">
        <v>45</v>
      </c>
      <c r="M406" s="501">
        <v>3101</v>
      </c>
      <c r="N406" s="501">
        <v>3101</v>
      </c>
      <c r="O406" s="406">
        <f t="shared" si="80"/>
        <v>100</v>
      </c>
      <c r="P406" s="470"/>
      <c r="Q406" s="467"/>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c r="CN406" s="100"/>
      <c r="CO406" s="100"/>
      <c r="CP406" s="100"/>
      <c r="CQ406" s="100"/>
      <c r="CR406" s="100"/>
      <c r="CS406" s="100"/>
      <c r="CT406" s="100"/>
      <c r="CU406" s="100"/>
      <c r="CV406" s="100"/>
      <c r="CW406" s="100"/>
      <c r="CX406" s="100"/>
      <c r="CY406" s="100"/>
      <c r="CZ406" s="100"/>
      <c r="DA406" s="100"/>
      <c r="DB406" s="100"/>
      <c r="DC406" s="100"/>
      <c r="DD406" s="100"/>
      <c r="DE406" s="100"/>
      <c r="DF406" s="100"/>
      <c r="DG406" s="100"/>
      <c r="DH406" s="100"/>
      <c r="DI406" s="100"/>
      <c r="DJ406" s="100"/>
      <c r="DK406" s="100"/>
      <c r="DL406" s="100"/>
      <c r="DM406" s="100"/>
      <c r="DN406" s="100"/>
      <c r="DO406" s="100"/>
      <c r="DP406" s="100"/>
      <c r="DQ406" s="100"/>
      <c r="DR406" s="100"/>
      <c r="DS406" s="100"/>
      <c r="DT406" s="100"/>
      <c r="DU406" s="100"/>
      <c r="DV406" s="100"/>
      <c r="DW406" s="100"/>
      <c r="DX406" s="100"/>
      <c r="DY406" s="100"/>
      <c r="DZ406" s="100"/>
      <c r="EA406" s="100"/>
      <c r="EB406" s="100"/>
      <c r="EC406" s="100"/>
      <c r="ED406" s="100"/>
      <c r="EE406" s="100"/>
      <c r="EF406" s="100"/>
      <c r="EG406" s="100"/>
      <c r="EH406" s="100"/>
      <c r="EI406" s="100"/>
      <c r="EJ406" s="100"/>
      <c r="EK406" s="100"/>
      <c r="EL406" s="100"/>
      <c r="EM406" s="100"/>
      <c r="EN406" s="100"/>
      <c r="EO406" s="100"/>
      <c r="EP406" s="100"/>
      <c r="EQ406" s="100"/>
      <c r="ER406" s="100"/>
      <c r="ES406" s="100"/>
      <c r="ET406" s="100"/>
      <c r="EU406" s="100"/>
      <c r="EV406" s="100"/>
      <c r="EW406" s="100"/>
      <c r="EX406" s="100"/>
      <c r="EY406" s="100"/>
      <c r="EZ406" s="100"/>
      <c r="FA406" s="100"/>
      <c r="FB406" s="100"/>
      <c r="FC406" s="100"/>
      <c r="FD406" s="100"/>
      <c r="FE406" s="100"/>
      <c r="FF406" s="100"/>
      <c r="FG406" s="100"/>
      <c r="FH406" s="100"/>
      <c r="FI406" s="100"/>
    </row>
    <row r="407" spans="1:165" s="99" customFormat="1" ht="46.8">
      <c r="A407" s="19" t="s">
        <v>814</v>
      </c>
      <c r="B407" s="674"/>
      <c r="C407" s="613"/>
      <c r="D407" s="479" t="s">
        <v>133</v>
      </c>
      <c r="E407" s="354">
        <v>147462</v>
      </c>
      <c r="F407" s="354">
        <v>147462</v>
      </c>
      <c r="G407" s="432" t="s">
        <v>5</v>
      </c>
      <c r="H407" s="471">
        <f t="shared" si="81"/>
        <v>100</v>
      </c>
      <c r="I407" s="481"/>
      <c r="J407" s="463" t="s">
        <v>315</v>
      </c>
      <c r="K407" s="464" t="s">
        <v>140</v>
      </c>
      <c r="L407" s="465" t="s">
        <v>45</v>
      </c>
      <c r="M407" s="501">
        <v>5382.2</v>
      </c>
      <c r="N407" s="501">
        <v>5382.2</v>
      </c>
      <c r="O407" s="406">
        <f t="shared" si="80"/>
        <v>100</v>
      </c>
      <c r="P407" s="470"/>
      <c r="Q407" s="467"/>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c r="CN407" s="100"/>
      <c r="CO407" s="100"/>
      <c r="CP407" s="100"/>
      <c r="CQ407" s="100"/>
      <c r="CR407" s="100"/>
      <c r="CS407" s="100"/>
      <c r="CT407" s="100"/>
      <c r="CU407" s="100"/>
      <c r="CV407" s="100"/>
      <c r="CW407" s="100"/>
      <c r="CX407" s="100"/>
      <c r="CY407" s="100"/>
      <c r="CZ407" s="100"/>
      <c r="DA407" s="100"/>
      <c r="DB407" s="100"/>
      <c r="DC407" s="100"/>
      <c r="DD407" s="100"/>
      <c r="DE407" s="100"/>
      <c r="DF407" s="100"/>
      <c r="DG407" s="100"/>
      <c r="DH407" s="100"/>
      <c r="DI407" s="100"/>
      <c r="DJ407" s="100"/>
      <c r="DK407" s="100"/>
      <c r="DL407" s="100"/>
      <c r="DM407" s="100"/>
      <c r="DN407" s="100"/>
      <c r="DO407" s="100"/>
      <c r="DP407" s="100"/>
      <c r="DQ407" s="100"/>
      <c r="DR407" s="100"/>
      <c r="DS407" s="100"/>
      <c r="DT407" s="100"/>
      <c r="DU407" s="100"/>
      <c r="DV407" s="100"/>
      <c r="DW407" s="100"/>
      <c r="DX407" s="100"/>
      <c r="DY407" s="100"/>
      <c r="DZ407" s="100"/>
      <c r="EA407" s="100"/>
      <c r="EB407" s="100"/>
      <c r="EC407" s="100"/>
      <c r="ED407" s="100"/>
      <c r="EE407" s="100"/>
      <c r="EF407" s="100"/>
      <c r="EG407" s="100"/>
      <c r="EH407" s="100"/>
      <c r="EI407" s="100"/>
      <c r="EJ407" s="100"/>
      <c r="EK407" s="100"/>
      <c r="EL407" s="100"/>
      <c r="EM407" s="100"/>
      <c r="EN407" s="100"/>
      <c r="EO407" s="100"/>
      <c r="EP407" s="100"/>
      <c r="EQ407" s="100"/>
      <c r="ER407" s="100"/>
      <c r="ES407" s="100"/>
      <c r="ET407" s="100"/>
      <c r="EU407" s="100"/>
      <c r="EV407" s="100"/>
      <c r="EW407" s="100"/>
      <c r="EX407" s="100"/>
      <c r="EY407" s="100"/>
      <c r="EZ407" s="100"/>
      <c r="FA407" s="100"/>
      <c r="FB407" s="100"/>
      <c r="FC407" s="100"/>
      <c r="FD407" s="100"/>
      <c r="FE407" s="100"/>
      <c r="FF407" s="100"/>
      <c r="FG407" s="100"/>
      <c r="FH407" s="100"/>
      <c r="FI407" s="100"/>
    </row>
    <row r="408" spans="1:165" s="99" customFormat="1" ht="77.25" customHeight="1">
      <c r="A408" s="19" t="s">
        <v>815</v>
      </c>
      <c r="B408" s="674"/>
      <c r="C408" s="613"/>
      <c r="D408" s="479" t="s">
        <v>136</v>
      </c>
      <c r="E408" s="354">
        <v>132786.5</v>
      </c>
      <c r="F408" s="354">
        <v>132786.5</v>
      </c>
      <c r="G408" s="432" t="s">
        <v>5</v>
      </c>
      <c r="H408" s="471">
        <f t="shared" si="81"/>
        <v>100</v>
      </c>
      <c r="I408" s="481"/>
      <c r="J408" s="463" t="s">
        <v>316</v>
      </c>
      <c r="K408" s="464" t="s">
        <v>140</v>
      </c>
      <c r="L408" s="465" t="s">
        <v>45</v>
      </c>
      <c r="M408" s="501">
        <v>5418.6</v>
      </c>
      <c r="N408" s="501">
        <v>5418.6</v>
      </c>
      <c r="O408" s="406">
        <f t="shared" si="80"/>
        <v>100</v>
      </c>
      <c r="P408" s="470"/>
      <c r="Q408" s="467"/>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c r="CN408" s="100"/>
      <c r="CO408" s="100"/>
      <c r="CP408" s="100"/>
      <c r="CQ408" s="100"/>
      <c r="CR408" s="100"/>
      <c r="CS408" s="100"/>
      <c r="CT408" s="100"/>
      <c r="CU408" s="100"/>
      <c r="CV408" s="100"/>
      <c r="CW408" s="100"/>
      <c r="CX408" s="100"/>
      <c r="CY408" s="100"/>
      <c r="CZ408" s="100"/>
      <c r="DA408" s="100"/>
      <c r="DB408" s="100"/>
      <c r="DC408" s="100"/>
      <c r="DD408" s="100"/>
      <c r="DE408" s="100"/>
      <c r="DF408" s="100"/>
      <c r="DG408" s="100"/>
      <c r="DH408" s="100"/>
      <c r="DI408" s="100"/>
      <c r="DJ408" s="100"/>
      <c r="DK408" s="100"/>
      <c r="DL408" s="100"/>
      <c r="DM408" s="100"/>
      <c r="DN408" s="100"/>
      <c r="DO408" s="100"/>
      <c r="DP408" s="100"/>
      <c r="DQ408" s="100"/>
      <c r="DR408" s="100"/>
      <c r="DS408" s="100"/>
      <c r="DT408" s="100"/>
      <c r="DU408" s="100"/>
      <c r="DV408" s="100"/>
      <c r="DW408" s="100"/>
      <c r="DX408" s="100"/>
      <c r="DY408" s="100"/>
      <c r="DZ408" s="100"/>
      <c r="EA408" s="100"/>
      <c r="EB408" s="100"/>
      <c r="EC408" s="100"/>
      <c r="ED408" s="100"/>
      <c r="EE408" s="100"/>
      <c r="EF408" s="100"/>
      <c r="EG408" s="100"/>
      <c r="EH408" s="100"/>
      <c r="EI408" s="100"/>
      <c r="EJ408" s="100"/>
      <c r="EK408" s="100"/>
      <c r="EL408" s="100"/>
      <c r="EM408" s="100"/>
      <c r="EN408" s="100"/>
      <c r="EO408" s="100"/>
      <c r="EP408" s="100"/>
      <c r="EQ408" s="100"/>
      <c r="ER408" s="100"/>
      <c r="ES408" s="100"/>
      <c r="ET408" s="100"/>
      <c r="EU408" s="100"/>
      <c r="EV408" s="100"/>
      <c r="EW408" s="100"/>
      <c r="EX408" s="100"/>
      <c r="EY408" s="100"/>
      <c r="EZ408" s="100"/>
      <c r="FA408" s="100"/>
      <c r="FB408" s="100"/>
      <c r="FC408" s="100"/>
      <c r="FD408" s="100"/>
      <c r="FE408" s="100"/>
      <c r="FF408" s="100"/>
      <c r="FG408" s="100"/>
      <c r="FH408" s="100"/>
      <c r="FI408" s="100"/>
    </row>
    <row r="409" spans="1:165" s="99" customFormat="1" ht="78" customHeight="1">
      <c r="A409" s="19" t="s">
        <v>816</v>
      </c>
      <c r="B409" s="674"/>
      <c r="C409" s="613"/>
      <c r="D409" s="479" t="s">
        <v>138</v>
      </c>
      <c r="E409" s="354">
        <v>121601.7</v>
      </c>
      <c r="F409" s="354">
        <v>121601.7</v>
      </c>
      <c r="G409" s="432" t="s">
        <v>5</v>
      </c>
      <c r="H409" s="471">
        <f t="shared" si="81"/>
        <v>100</v>
      </c>
      <c r="I409" s="481"/>
      <c r="J409" s="463" t="s">
        <v>317</v>
      </c>
      <c r="K409" s="464" t="s">
        <v>140</v>
      </c>
      <c r="L409" s="465" t="s">
        <v>45</v>
      </c>
      <c r="M409" s="501">
        <v>4339.3999999999996</v>
      </c>
      <c r="N409" s="501">
        <v>4339.3999999999996</v>
      </c>
      <c r="O409" s="406">
        <f t="shared" si="80"/>
        <v>100</v>
      </c>
      <c r="P409" s="470"/>
      <c r="Q409" s="467"/>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c r="CN409" s="100"/>
      <c r="CO409" s="100"/>
      <c r="CP409" s="100"/>
      <c r="CQ409" s="100"/>
      <c r="CR409" s="100"/>
      <c r="CS409" s="100"/>
      <c r="CT409" s="100"/>
      <c r="CU409" s="100"/>
      <c r="CV409" s="100"/>
      <c r="CW409" s="100"/>
      <c r="CX409" s="100"/>
      <c r="CY409" s="100"/>
      <c r="CZ409" s="100"/>
      <c r="DA409" s="100"/>
      <c r="DB409" s="100"/>
      <c r="DC409" s="100"/>
      <c r="DD409" s="100"/>
      <c r="DE409" s="100"/>
      <c r="DF409" s="100"/>
      <c r="DG409" s="100"/>
      <c r="DH409" s="100"/>
      <c r="DI409" s="100"/>
      <c r="DJ409" s="100"/>
      <c r="DK409" s="100"/>
      <c r="DL409" s="100"/>
      <c r="DM409" s="100"/>
      <c r="DN409" s="100"/>
      <c r="DO409" s="100"/>
      <c r="DP409" s="100"/>
      <c r="DQ409" s="100"/>
      <c r="DR409" s="100"/>
      <c r="DS409" s="100"/>
      <c r="DT409" s="100"/>
      <c r="DU409" s="100"/>
      <c r="DV409" s="100"/>
      <c r="DW409" s="100"/>
      <c r="DX409" s="100"/>
      <c r="DY409" s="100"/>
      <c r="DZ409" s="100"/>
      <c r="EA409" s="100"/>
      <c r="EB409" s="100"/>
      <c r="EC409" s="100"/>
      <c r="ED409" s="100"/>
      <c r="EE409" s="100"/>
      <c r="EF409" s="100"/>
      <c r="EG409" s="100"/>
      <c r="EH409" s="100"/>
      <c r="EI409" s="100"/>
      <c r="EJ409" s="100"/>
      <c r="EK409" s="100"/>
      <c r="EL409" s="100"/>
      <c r="EM409" s="100"/>
      <c r="EN409" s="100"/>
      <c r="EO409" s="100"/>
      <c r="EP409" s="100"/>
      <c r="EQ409" s="100"/>
      <c r="ER409" s="100"/>
      <c r="ES409" s="100"/>
      <c r="ET409" s="100"/>
      <c r="EU409" s="100"/>
      <c r="EV409" s="100"/>
      <c r="EW409" s="100"/>
      <c r="EX409" s="100"/>
      <c r="EY409" s="100"/>
      <c r="EZ409" s="100"/>
      <c r="FA409" s="100"/>
      <c r="FB409" s="100"/>
      <c r="FC409" s="100"/>
      <c r="FD409" s="100"/>
      <c r="FE409" s="100"/>
      <c r="FF409" s="100"/>
      <c r="FG409" s="100"/>
      <c r="FH409" s="100"/>
      <c r="FI409" s="100"/>
    </row>
    <row r="410" spans="1:165" s="99" customFormat="1" ht="70.5" customHeight="1">
      <c r="A410" s="19" t="s">
        <v>817</v>
      </c>
      <c r="B410" s="675"/>
      <c r="C410" s="614"/>
      <c r="D410" s="479" t="s">
        <v>139</v>
      </c>
      <c r="E410" s="410">
        <v>88151</v>
      </c>
      <c r="F410" s="410">
        <v>88150.9</v>
      </c>
      <c r="G410" s="502" t="s">
        <v>5</v>
      </c>
      <c r="H410" s="466">
        <f t="shared" si="81"/>
        <v>99.999886558292019</v>
      </c>
      <c r="I410" s="468"/>
      <c r="J410" s="463" t="s">
        <v>318</v>
      </c>
      <c r="K410" s="464" t="s">
        <v>140</v>
      </c>
      <c r="L410" s="465" t="s">
        <v>45</v>
      </c>
      <c r="M410" s="501">
        <v>1501.1</v>
      </c>
      <c r="N410" s="501">
        <v>1501.1</v>
      </c>
      <c r="O410" s="406">
        <f t="shared" si="80"/>
        <v>100</v>
      </c>
      <c r="P410" s="470"/>
      <c r="Q410" s="467"/>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c r="CN410" s="100"/>
      <c r="CO410" s="100"/>
      <c r="CP410" s="100"/>
      <c r="CQ410" s="100"/>
      <c r="CR410" s="100"/>
      <c r="CS410" s="100"/>
      <c r="CT410" s="100"/>
      <c r="CU410" s="100"/>
      <c r="CV410" s="100"/>
      <c r="CW410" s="100"/>
      <c r="CX410" s="100"/>
      <c r="CY410" s="100"/>
      <c r="CZ410" s="100"/>
      <c r="DA410" s="100"/>
      <c r="DB410" s="100"/>
      <c r="DC410" s="100"/>
      <c r="DD410" s="100"/>
      <c r="DE410" s="100"/>
      <c r="DF410" s="100"/>
      <c r="DG410" s="100"/>
      <c r="DH410" s="100"/>
      <c r="DI410" s="100"/>
      <c r="DJ410" s="100"/>
      <c r="DK410" s="100"/>
      <c r="DL410" s="100"/>
      <c r="DM410" s="100"/>
      <c r="DN410" s="100"/>
      <c r="DO410" s="100"/>
      <c r="DP410" s="100"/>
      <c r="DQ410" s="100"/>
      <c r="DR410" s="100"/>
      <c r="DS410" s="100"/>
      <c r="DT410" s="100"/>
      <c r="DU410" s="100"/>
      <c r="DV410" s="100"/>
      <c r="DW410" s="100"/>
      <c r="DX410" s="100"/>
      <c r="DY410" s="100"/>
      <c r="DZ410" s="100"/>
      <c r="EA410" s="100"/>
      <c r="EB410" s="100"/>
      <c r="EC410" s="100"/>
      <c r="ED410" s="100"/>
      <c r="EE410" s="100"/>
      <c r="EF410" s="100"/>
      <c r="EG410" s="100"/>
      <c r="EH410" s="100"/>
      <c r="EI410" s="100"/>
      <c r="EJ410" s="100"/>
      <c r="EK410" s="100"/>
      <c r="EL410" s="100"/>
      <c r="EM410" s="100"/>
      <c r="EN410" s="100"/>
      <c r="EO410" s="100"/>
      <c r="EP410" s="100"/>
      <c r="EQ410" s="100"/>
      <c r="ER410" s="100"/>
      <c r="ES410" s="100"/>
      <c r="ET410" s="100"/>
      <c r="EU410" s="100"/>
      <c r="EV410" s="100"/>
      <c r="EW410" s="100"/>
      <c r="EX410" s="100"/>
      <c r="EY410" s="100"/>
      <c r="EZ410" s="100"/>
      <c r="FA410" s="100"/>
      <c r="FB410" s="100"/>
      <c r="FC410" s="100"/>
      <c r="FD410" s="100"/>
      <c r="FE410" s="100"/>
      <c r="FF410" s="100"/>
      <c r="FG410" s="100"/>
      <c r="FH410" s="100"/>
      <c r="FI410" s="100"/>
    </row>
    <row r="411" spans="1:165" s="100" customFormat="1" ht="102.75" customHeight="1">
      <c r="A411" s="503" t="s">
        <v>442</v>
      </c>
      <c r="B411" s="647" t="s">
        <v>319</v>
      </c>
      <c r="C411" s="642" t="s">
        <v>320</v>
      </c>
      <c r="D411" s="504" t="s">
        <v>127</v>
      </c>
      <c r="E411" s="410">
        <v>137838.39999999999</v>
      </c>
      <c r="F411" s="410">
        <v>137314.29999999999</v>
      </c>
      <c r="G411" s="502" t="s">
        <v>5</v>
      </c>
      <c r="H411" s="505">
        <f t="shared" si="81"/>
        <v>99.619772138968528</v>
      </c>
      <c r="I411" s="259" t="s">
        <v>443</v>
      </c>
      <c r="J411" s="463" t="s">
        <v>307</v>
      </c>
      <c r="K411" s="464" t="s">
        <v>140</v>
      </c>
      <c r="L411" s="465" t="s">
        <v>45</v>
      </c>
      <c r="M411" s="484">
        <v>3576.1</v>
      </c>
      <c r="N411" s="484">
        <v>3576.1</v>
      </c>
      <c r="O411" s="406">
        <f t="shared" si="80"/>
        <v>100</v>
      </c>
      <c r="P411" s="361">
        <f>SUM(O411:O422)/12</f>
        <v>97.027911142010794</v>
      </c>
      <c r="Q411" s="467"/>
    </row>
    <row r="412" spans="1:165" s="100" customFormat="1" ht="70.5" customHeight="1">
      <c r="A412" s="503" t="s">
        <v>444</v>
      </c>
      <c r="B412" s="674"/>
      <c r="C412" s="613"/>
      <c r="D412" s="504" t="s">
        <v>130</v>
      </c>
      <c r="E412" s="410">
        <v>38857.1</v>
      </c>
      <c r="F412" s="410">
        <v>38857</v>
      </c>
      <c r="G412" s="502" t="s">
        <v>5</v>
      </c>
      <c r="H412" s="505">
        <f t="shared" si="81"/>
        <v>99.999742646774976</v>
      </c>
      <c r="I412" s="345"/>
      <c r="J412" s="463" t="s">
        <v>308</v>
      </c>
      <c r="K412" s="464" t="s">
        <v>140</v>
      </c>
      <c r="L412" s="465" t="s">
        <v>45</v>
      </c>
      <c r="M412" s="484">
        <v>849.6</v>
      </c>
      <c r="N412" s="484">
        <v>849.6</v>
      </c>
      <c r="O412" s="406">
        <f t="shared" si="80"/>
        <v>100</v>
      </c>
      <c r="P412" s="470"/>
      <c r="Q412" s="467"/>
    </row>
    <row r="413" spans="1:165" s="100" customFormat="1" ht="46.8">
      <c r="A413" s="503" t="s">
        <v>445</v>
      </c>
      <c r="B413" s="674"/>
      <c r="C413" s="613"/>
      <c r="D413" s="504" t="s">
        <v>131</v>
      </c>
      <c r="E413" s="410">
        <v>79243.8</v>
      </c>
      <c r="F413" s="410">
        <v>78767.8</v>
      </c>
      <c r="G413" s="502" t="s">
        <v>5</v>
      </c>
      <c r="H413" s="505">
        <f t="shared" si="81"/>
        <v>99.399322092075337</v>
      </c>
      <c r="I413" s="345" t="s">
        <v>321</v>
      </c>
      <c r="J413" s="463" t="s">
        <v>309</v>
      </c>
      <c r="K413" s="464" t="s">
        <v>140</v>
      </c>
      <c r="L413" s="465" t="s">
        <v>45</v>
      </c>
      <c r="M413" s="484">
        <v>2557.5</v>
      </c>
      <c r="N413" s="362">
        <v>2557.5</v>
      </c>
      <c r="O413" s="406">
        <f t="shared" si="80"/>
        <v>100</v>
      </c>
      <c r="P413" s="470"/>
      <c r="Q413" s="467"/>
    </row>
    <row r="414" spans="1:165" s="100" customFormat="1" ht="70.5" customHeight="1">
      <c r="A414" s="503" t="s">
        <v>446</v>
      </c>
      <c r="B414" s="674"/>
      <c r="C414" s="613"/>
      <c r="D414" s="504" t="s">
        <v>134</v>
      </c>
      <c r="E414" s="410">
        <v>113036.2</v>
      </c>
      <c r="F414" s="410">
        <v>113036.2</v>
      </c>
      <c r="G414" s="502" t="s">
        <v>5</v>
      </c>
      <c r="H414" s="505">
        <f t="shared" si="81"/>
        <v>100</v>
      </c>
      <c r="I414" s="506"/>
      <c r="J414" s="463" t="s">
        <v>310</v>
      </c>
      <c r="K414" s="464" t="s">
        <v>140</v>
      </c>
      <c r="L414" s="465" t="s">
        <v>45</v>
      </c>
      <c r="M414" s="501">
        <v>1157.3</v>
      </c>
      <c r="N414" s="501">
        <v>1157.3</v>
      </c>
      <c r="O414" s="406">
        <f t="shared" si="80"/>
        <v>100</v>
      </c>
      <c r="P414" s="470"/>
      <c r="Q414" s="467"/>
    </row>
    <row r="415" spans="1:165" s="100" customFormat="1" ht="71.25" customHeight="1">
      <c r="A415" s="503" t="s">
        <v>447</v>
      </c>
      <c r="B415" s="674"/>
      <c r="C415" s="613"/>
      <c r="D415" s="504" t="s">
        <v>135</v>
      </c>
      <c r="E415" s="410">
        <v>127588.6</v>
      </c>
      <c r="F415" s="410">
        <v>127517.5</v>
      </c>
      <c r="G415" s="502" t="s">
        <v>5</v>
      </c>
      <c r="H415" s="505">
        <f t="shared" si="81"/>
        <v>99.944274018211658</v>
      </c>
      <c r="I415" s="348" t="s">
        <v>819</v>
      </c>
      <c r="J415" s="463" t="s">
        <v>311</v>
      </c>
      <c r="K415" s="464" t="s">
        <v>140</v>
      </c>
      <c r="L415" s="465" t="s">
        <v>45</v>
      </c>
      <c r="M415" s="501">
        <v>4133.3999999999996</v>
      </c>
      <c r="N415" s="484">
        <v>4133.3999999999996</v>
      </c>
      <c r="O415" s="406">
        <f t="shared" si="80"/>
        <v>100</v>
      </c>
      <c r="P415" s="470"/>
      <c r="Q415" s="467"/>
    </row>
    <row r="416" spans="1:165" s="100" customFormat="1" ht="218.4">
      <c r="A416" s="503" t="s">
        <v>448</v>
      </c>
      <c r="B416" s="675"/>
      <c r="C416" s="614"/>
      <c r="D416" s="504" t="s">
        <v>137</v>
      </c>
      <c r="E416" s="410">
        <v>177064.4</v>
      </c>
      <c r="F416" s="410">
        <v>138995.20000000001</v>
      </c>
      <c r="G416" s="502" t="s">
        <v>5</v>
      </c>
      <c r="H416" s="505">
        <f t="shared" si="81"/>
        <v>78.499800072741905</v>
      </c>
      <c r="I416" s="345" t="s">
        <v>449</v>
      </c>
      <c r="J416" s="463" t="s">
        <v>312</v>
      </c>
      <c r="K416" s="464" t="s">
        <v>140</v>
      </c>
      <c r="L416" s="465" t="s">
        <v>45</v>
      </c>
      <c r="M416" s="501">
        <v>5214.8999999999996</v>
      </c>
      <c r="N416" s="501">
        <v>4383.8999999999996</v>
      </c>
      <c r="O416" s="406">
        <f t="shared" si="80"/>
        <v>84.064890985445544</v>
      </c>
      <c r="P416" s="470"/>
      <c r="Q416" s="464" t="s">
        <v>820</v>
      </c>
    </row>
    <row r="417" spans="1:17" s="100" customFormat="1" ht="65.25" customHeight="1">
      <c r="A417" s="503" t="s">
        <v>450</v>
      </c>
      <c r="B417" s="647" t="s">
        <v>142</v>
      </c>
      <c r="C417" s="642" t="s">
        <v>322</v>
      </c>
      <c r="D417" s="504" t="s">
        <v>122</v>
      </c>
      <c r="E417" s="410">
        <v>980.5</v>
      </c>
      <c r="F417" s="410">
        <v>980.5</v>
      </c>
      <c r="G417" s="504" t="s">
        <v>65</v>
      </c>
      <c r="H417" s="466">
        <f t="shared" si="81"/>
        <v>100</v>
      </c>
      <c r="I417" s="259"/>
      <c r="J417" s="463" t="s">
        <v>323</v>
      </c>
      <c r="K417" s="464" t="s">
        <v>143</v>
      </c>
      <c r="L417" s="507" t="s">
        <v>144</v>
      </c>
      <c r="M417" s="501">
        <v>852.6</v>
      </c>
      <c r="N417" s="501">
        <v>1311.94</v>
      </c>
      <c r="O417" s="406">
        <f t="shared" ref="O417" si="83">IF(N417/M417&gt;1,100)</f>
        <v>100</v>
      </c>
      <c r="P417" s="470"/>
      <c r="Q417" s="259"/>
    </row>
    <row r="418" spans="1:17" s="100" customFormat="1" ht="78" customHeight="1">
      <c r="A418" s="503" t="s">
        <v>451</v>
      </c>
      <c r="B418" s="674"/>
      <c r="C418" s="613"/>
      <c r="D418" s="504" t="s">
        <v>128</v>
      </c>
      <c r="E418" s="410">
        <v>78.5</v>
      </c>
      <c r="F418" s="410">
        <v>78.5</v>
      </c>
      <c r="G418" s="504" t="s">
        <v>65</v>
      </c>
      <c r="H418" s="466">
        <f t="shared" si="81"/>
        <v>100</v>
      </c>
      <c r="I418" s="259"/>
      <c r="J418" s="463" t="s">
        <v>324</v>
      </c>
      <c r="K418" s="464" t="s">
        <v>143</v>
      </c>
      <c r="L418" s="507" t="s">
        <v>144</v>
      </c>
      <c r="M418" s="501">
        <v>76.5</v>
      </c>
      <c r="N418" s="501">
        <v>63.8</v>
      </c>
      <c r="O418" s="406">
        <f t="shared" ref="O418:O422" si="84">N418/M418*100</f>
        <v>83.398692810457504</v>
      </c>
      <c r="P418" s="470"/>
      <c r="Q418" s="259" t="s">
        <v>452</v>
      </c>
    </row>
    <row r="419" spans="1:17" s="100" customFormat="1" ht="72.75" customHeight="1">
      <c r="A419" s="503" t="s">
        <v>453</v>
      </c>
      <c r="B419" s="674"/>
      <c r="C419" s="613"/>
      <c r="D419" s="504" t="s">
        <v>129</v>
      </c>
      <c r="E419" s="410">
        <v>697.4</v>
      </c>
      <c r="F419" s="410">
        <v>697.4</v>
      </c>
      <c r="G419" s="504" t="s">
        <v>65</v>
      </c>
      <c r="H419" s="466">
        <f t="shared" si="81"/>
        <v>100</v>
      </c>
      <c r="I419" s="481"/>
      <c r="J419" s="463" t="s">
        <v>325</v>
      </c>
      <c r="K419" s="464" t="s">
        <v>143</v>
      </c>
      <c r="L419" s="507" t="s">
        <v>144</v>
      </c>
      <c r="M419" s="501">
        <v>577.9</v>
      </c>
      <c r="N419" s="501">
        <v>577.9</v>
      </c>
      <c r="O419" s="406">
        <f t="shared" si="84"/>
        <v>100</v>
      </c>
      <c r="P419" s="470"/>
      <c r="Q419" s="259"/>
    </row>
    <row r="420" spans="1:17" s="100" customFormat="1" ht="69" customHeight="1">
      <c r="A420" s="503" t="s">
        <v>454</v>
      </c>
      <c r="B420" s="674"/>
      <c r="C420" s="613"/>
      <c r="D420" s="504" t="s">
        <v>131</v>
      </c>
      <c r="E420" s="410">
        <v>10266.700000000001</v>
      </c>
      <c r="F420" s="410">
        <v>10266.6</v>
      </c>
      <c r="G420" s="504" t="s">
        <v>65</v>
      </c>
      <c r="H420" s="466">
        <f t="shared" si="81"/>
        <v>99.999025977188381</v>
      </c>
      <c r="I420" s="481"/>
      <c r="J420" s="463" t="s">
        <v>326</v>
      </c>
      <c r="K420" s="464" t="s">
        <v>143</v>
      </c>
      <c r="L420" s="507" t="s">
        <v>144</v>
      </c>
      <c r="M420" s="501">
        <v>1198.5999999999999</v>
      </c>
      <c r="N420" s="501">
        <v>1161.0999999999999</v>
      </c>
      <c r="O420" s="406">
        <f t="shared" si="84"/>
        <v>96.871349908226264</v>
      </c>
      <c r="P420" s="470"/>
      <c r="Q420" s="440" t="s">
        <v>821</v>
      </c>
    </row>
    <row r="421" spans="1:17" s="100" customFormat="1" ht="75.75" customHeight="1">
      <c r="A421" s="503" t="s">
        <v>455</v>
      </c>
      <c r="B421" s="674"/>
      <c r="C421" s="613"/>
      <c r="D421" s="504" t="s">
        <v>136</v>
      </c>
      <c r="E421" s="410">
        <v>3150.6</v>
      </c>
      <c r="F421" s="410">
        <v>3150.6</v>
      </c>
      <c r="G421" s="504" t="s">
        <v>65</v>
      </c>
      <c r="H421" s="466">
        <f t="shared" si="81"/>
        <v>100</v>
      </c>
      <c r="I421" s="481"/>
      <c r="J421" s="463" t="s">
        <v>327</v>
      </c>
      <c r="K421" s="464" t="s">
        <v>143</v>
      </c>
      <c r="L421" s="507" t="s">
        <v>144</v>
      </c>
      <c r="M421" s="501">
        <v>3943.1</v>
      </c>
      <c r="N421" s="501">
        <v>3943.1</v>
      </c>
      <c r="O421" s="406">
        <f t="shared" si="84"/>
        <v>100</v>
      </c>
      <c r="P421" s="470"/>
      <c r="Q421" s="506"/>
    </row>
    <row r="422" spans="1:17" s="100" customFormat="1" ht="78.75" customHeight="1">
      <c r="A422" s="508" t="s">
        <v>456</v>
      </c>
      <c r="B422" s="674"/>
      <c r="C422" s="613"/>
      <c r="D422" s="507" t="s">
        <v>137</v>
      </c>
      <c r="E422" s="354">
        <v>853.7</v>
      </c>
      <c r="F422" s="354">
        <v>853.7</v>
      </c>
      <c r="G422" s="507" t="s">
        <v>65</v>
      </c>
      <c r="H422" s="471">
        <f t="shared" si="81"/>
        <v>100</v>
      </c>
      <c r="I422" s="468"/>
      <c r="J422" s="463" t="s">
        <v>328</v>
      </c>
      <c r="K422" s="495" t="s">
        <v>143</v>
      </c>
      <c r="L422" s="507" t="s">
        <v>144</v>
      </c>
      <c r="M422" s="509">
        <v>562</v>
      </c>
      <c r="N422" s="401">
        <v>562</v>
      </c>
      <c r="O422" s="379">
        <f t="shared" si="84"/>
        <v>100</v>
      </c>
      <c r="P422" s="470"/>
      <c r="Q422" s="510"/>
    </row>
    <row r="423" spans="1:17" s="100" customFormat="1" ht="53.25" customHeight="1">
      <c r="A423" s="663" t="s">
        <v>822</v>
      </c>
      <c r="B423" s="664"/>
      <c r="C423" s="664"/>
      <c r="D423" s="664"/>
      <c r="E423" s="749"/>
      <c r="F423" s="749"/>
      <c r="G423" s="664"/>
      <c r="H423" s="664"/>
      <c r="I423" s="664"/>
      <c r="J423" s="664"/>
      <c r="K423" s="664"/>
      <c r="L423" s="664"/>
      <c r="M423" s="664"/>
      <c r="N423" s="664"/>
      <c r="O423" s="664"/>
      <c r="P423" s="664"/>
      <c r="Q423" s="665"/>
    </row>
    <row r="424" spans="1:17" s="100" customFormat="1" ht="78.75" customHeight="1">
      <c r="A424" s="762" t="s">
        <v>864</v>
      </c>
      <c r="B424" s="647" t="s">
        <v>823</v>
      </c>
      <c r="C424" s="642" t="s">
        <v>824</v>
      </c>
      <c r="D424" s="750" t="s">
        <v>107</v>
      </c>
      <c r="E424" s="622">
        <v>119665</v>
      </c>
      <c r="F424" s="622">
        <v>119664.7</v>
      </c>
      <c r="G424" s="753" t="s">
        <v>65</v>
      </c>
      <c r="H424" s="756">
        <f t="shared" ref="H424" si="85">F424/E424*100</f>
        <v>99.999749300129523</v>
      </c>
      <c r="I424" s="759"/>
      <c r="J424" s="463" t="s">
        <v>825</v>
      </c>
      <c r="K424" s="463" t="s">
        <v>826</v>
      </c>
      <c r="L424" s="507" t="s">
        <v>109</v>
      </c>
      <c r="M424" s="511">
        <v>72150</v>
      </c>
      <c r="N424" s="511">
        <v>72150</v>
      </c>
      <c r="O424" s="406">
        <f t="shared" ref="O424:O433" si="86">N424/M424*100</f>
        <v>100</v>
      </c>
      <c r="P424" s="616">
        <f>SUM(O424:O429)/6</f>
        <v>100</v>
      </c>
      <c r="Q424" s="512"/>
    </row>
    <row r="425" spans="1:17" s="100" customFormat="1" ht="78.75" customHeight="1">
      <c r="A425" s="610"/>
      <c r="B425" s="674"/>
      <c r="C425" s="613"/>
      <c r="D425" s="751"/>
      <c r="E425" s="623"/>
      <c r="F425" s="623"/>
      <c r="G425" s="754"/>
      <c r="H425" s="757"/>
      <c r="I425" s="760"/>
      <c r="J425" s="463" t="s">
        <v>827</v>
      </c>
      <c r="K425" s="463" t="s">
        <v>828</v>
      </c>
      <c r="L425" s="507" t="s">
        <v>176</v>
      </c>
      <c r="M425" s="507">
        <v>43</v>
      </c>
      <c r="N425" s="507">
        <v>43</v>
      </c>
      <c r="O425" s="406">
        <f t="shared" si="86"/>
        <v>100</v>
      </c>
      <c r="P425" s="626"/>
      <c r="Q425" s="512"/>
    </row>
    <row r="426" spans="1:17" s="100" customFormat="1" ht="78.75" customHeight="1">
      <c r="A426" s="610"/>
      <c r="B426" s="674"/>
      <c r="C426" s="613"/>
      <c r="D426" s="751"/>
      <c r="E426" s="623"/>
      <c r="F426" s="623"/>
      <c r="G426" s="754"/>
      <c r="H426" s="757"/>
      <c r="I426" s="760"/>
      <c r="J426" s="463" t="s">
        <v>829</v>
      </c>
      <c r="K426" s="463" t="s">
        <v>830</v>
      </c>
      <c r="L426" s="507" t="s">
        <v>176</v>
      </c>
      <c r="M426" s="507">
        <v>18</v>
      </c>
      <c r="N426" s="507">
        <v>18</v>
      </c>
      <c r="O426" s="406">
        <f t="shared" si="86"/>
        <v>100</v>
      </c>
      <c r="P426" s="626"/>
      <c r="Q426" s="512"/>
    </row>
    <row r="427" spans="1:17" s="100" customFormat="1" ht="78.75" customHeight="1">
      <c r="A427" s="610"/>
      <c r="B427" s="674"/>
      <c r="C427" s="613"/>
      <c r="D427" s="751"/>
      <c r="E427" s="623"/>
      <c r="F427" s="623"/>
      <c r="G427" s="754"/>
      <c r="H427" s="757"/>
      <c r="I427" s="760"/>
      <c r="J427" s="463" t="s">
        <v>831</v>
      </c>
      <c r="K427" s="463" t="s">
        <v>832</v>
      </c>
      <c r="L427" s="507" t="s">
        <v>176</v>
      </c>
      <c r="M427" s="507">
        <v>465</v>
      </c>
      <c r="N427" s="507">
        <v>465</v>
      </c>
      <c r="O427" s="406">
        <f t="shared" si="86"/>
        <v>100</v>
      </c>
      <c r="P427" s="626"/>
      <c r="Q427" s="512"/>
    </row>
    <row r="428" spans="1:17" s="100" customFormat="1" ht="78.75" customHeight="1">
      <c r="A428" s="610"/>
      <c r="B428" s="674"/>
      <c r="C428" s="613"/>
      <c r="D428" s="751"/>
      <c r="E428" s="623"/>
      <c r="F428" s="623"/>
      <c r="G428" s="754"/>
      <c r="H428" s="757"/>
      <c r="I428" s="760"/>
      <c r="J428" s="463" t="s">
        <v>833</v>
      </c>
      <c r="K428" s="463" t="s">
        <v>834</v>
      </c>
      <c r="L428" s="507" t="s">
        <v>176</v>
      </c>
      <c r="M428" s="507">
        <v>7</v>
      </c>
      <c r="N428" s="507">
        <v>7</v>
      </c>
      <c r="O428" s="406">
        <f t="shared" si="86"/>
        <v>100</v>
      </c>
      <c r="P428" s="626"/>
      <c r="Q428" s="512"/>
    </row>
    <row r="429" spans="1:17" s="100" customFormat="1" ht="78.75" customHeight="1">
      <c r="A429" s="611"/>
      <c r="B429" s="674"/>
      <c r="C429" s="613"/>
      <c r="D429" s="752"/>
      <c r="E429" s="624"/>
      <c r="F429" s="624"/>
      <c r="G429" s="755"/>
      <c r="H429" s="758"/>
      <c r="I429" s="761"/>
      <c r="J429" s="463" t="s">
        <v>835</v>
      </c>
      <c r="K429" s="463" t="s">
        <v>836</v>
      </c>
      <c r="L429" s="507" t="s">
        <v>109</v>
      </c>
      <c r="M429" s="513">
        <v>462024</v>
      </c>
      <c r="N429" s="513">
        <v>462024</v>
      </c>
      <c r="O429" s="406">
        <f t="shared" si="86"/>
        <v>100</v>
      </c>
      <c r="P429" s="619"/>
      <c r="Q429" s="512"/>
    </row>
    <row r="430" spans="1:17" s="100" customFormat="1" ht="78.75" customHeight="1">
      <c r="A430" s="700" t="s">
        <v>837</v>
      </c>
      <c r="B430" s="765" t="s">
        <v>823</v>
      </c>
      <c r="C430" s="700" t="s">
        <v>824</v>
      </c>
      <c r="D430" s="681" t="s">
        <v>119</v>
      </c>
      <c r="E430" s="622">
        <v>58189.7</v>
      </c>
      <c r="F430" s="622">
        <v>58057.4</v>
      </c>
      <c r="G430" s="681" t="s">
        <v>65</v>
      </c>
      <c r="H430" s="756">
        <f t="shared" ref="H430" si="87">F430/E430*100</f>
        <v>99.772640175151281</v>
      </c>
      <c r="I430" s="645" t="s">
        <v>838</v>
      </c>
      <c r="J430" s="463" t="s">
        <v>825</v>
      </c>
      <c r="K430" s="463" t="s">
        <v>826</v>
      </c>
      <c r="L430" s="507" t="s">
        <v>109</v>
      </c>
      <c r="M430" s="513">
        <v>40230.199999999997</v>
      </c>
      <c r="N430" s="511">
        <v>39764</v>
      </c>
      <c r="O430" s="406">
        <f t="shared" si="86"/>
        <v>98.841169071990691</v>
      </c>
      <c r="P430" s="616">
        <f>(O430+O431+O432+O433)/4</f>
        <v>95.661951906641178</v>
      </c>
      <c r="Q430" s="92" t="s">
        <v>839</v>
      </c>
    </row>
    <row r="431" spans="1:17" s="100" customFormat="1" ht="78.75" customHeight="1">
      <c r="A431" s="763"/>
      <c r="B431" s="766"/>
      <c r="C431" s="763"/>
      <c r="D431" s="768"/>
      <c r="E431" s="623"/>
      <c r="F431" s="623"/>
      <c r="G431" s="768"/>
      <c r="H431" s="757"/>
      <c r="I431" s="770"/>
      <c r="J431" s="463" t="s">
        <v>827</v>
      </c>
      <c r="K431" s="463" t="s">
        <v>840</v>
      </c>
      <c r="L431" s="507" t="s">
        <v>109</v>
      </c>
      <c r="M431" s="511">
        <v>2175.5</v>
      </c>
      <c r="N431" s="511">
        <v>2633</v>
      </c>
      <c r="O431" s="406">
        <f t="shared" ref="O431" si="88">IF(N431/M431&gt;1,100)</f>
        <v>100</v>
      </c>
      <c r="P431" s="626"/>
      <c r="Q431" s="512"/>
    </row>
    <row r="432" spans="1:17" s="100" customFormat="1" ht="78.75" customHeight="1">
      <c r="A432" s="763"/>
      <c r="B432" s="766"/>
      <c r="C432" s="763"/>
      <c r="D432" s="768"/>
      <c r="E432" s="623"/>
      <c r="F432" s="623"/>
      <c r="G432" s="768"/>
      <c r="H432" s="757"/>
      <c r="I432" s="770"/>
      <c r="J432" s="463" t="s">
        <v>886</v>
      </c>
      <c r="K432" s="463" t="s">
        <v>830</v>
      </c>
      <c r="L432" s="507" t="s">
        <v>176</v>
      </c>
      <c r="M432" s="363">
        <v>334</v>
      </c>
      <c r="N432" s="363">
        <v>286</v>
      </c>
      <c r="O432" s="406">
        <f t="shared" si="86"/>
        <v>85.628742514970057</v>
      </c>
      <c r="P432" s="626"/>
      <c r="Q432" s="92" t="s">
        <v>841</v>
      </c>
    </row>
    <row r="433" spans="1:17" s="100" customFormat="1" ht="78.75" customHeight="1">
      <c r="A433" s="764"/>
      <c r="B433" s="767"/>
      <c r="C433" s="764"/>
      <c r="D433" s="769"/>
      <c r="E433" s="623"/>
      <c r="F433" s="623"/>
      <c r="G433" s="769"/>
      <c r="H433" s="758"/>
      <c r="I433" s="646"/>
      <c r="J433" s="463" t="s">
        <v>842</v>
      </c>
      <c r="K433" s="463" t="s">
        <v>836</v>
      </c>
      <c r="L433" s="507" t="s">
        <v>109</v>
      </c>
      <c r="M433" s="363">
        <v>404000</v>
      </c>
      <c r="N433" s="546">
        <v>396638.7</v>
      </c>
      <c r="O433" s="406">
        <f t="shared" si="86"/>
        <v>98.177896039603965</v>
      </c>
      <c r="P433" s="619"/>
      <c r="Q433" s="92" t="s">
        <v>843</v>
      </c>
    </row>
    <row r="434" spans="1:17" s="100" customFormat="1" ht="78.75" customHeight="1">
      <c r="A434" s="700" t="s">
        <v>844</v>
      </c>
      <c r="B434" s="765" t="s">
        <v>823</v>
      </c>
      <c r="C434" s="700" t="s">
        <v>824</v>
      </c>
      <c r="D434" s="681" t="s">
        <v>122</v>
      </c>
      <c r="E434" s="622">
        <v>64720.9</v>
      </c>
      <c r="F434" s="622">
        <v>64489</v>
      </c>
      <c r="G434" s="681" t="s">
        <v>65</v>
      </c>
      <c r="H434" s="756">
        <f t="shared" ref="H434" si="89">F434/E434*100</f>
        <v>99.641692250880325</v>
      </c>
      <c r="I434" s="759"/>
      <c r="J434" s="463" t="s">
        <v>825</v>
      </c>
      <c r="K434" s="463" t="s">
        <v>826</v>
      </c>
      <c r="L434" s="507" t="s">
        <v>109</v>
      </c>
      <c r="M434" s="501">
        <v>24195.4</v>
      </c>
      <c r="N434" s="501">
        <v>27917.9</v>
      </c>
      <c r="O434" s="406">
        <f t="shared" ref="O434:O435" si="90">IF(N434/M434&gt;1,100)</f>
        <v>100</v>
      </c>
      <c r="P434" s="616">
        <f>SUM(O434:O437)/4</f>
        <v>74.534445203976787</v>
      </c>
      <c r="Q434" s="512"/>
    </row>
    <row r="435" spans="1:17" s="100" customFormat="1" ht="78.75" customHeight="1">
      <c r="A435" s="763"/>
      <c r="B435" s="766"/>
      <c r="C435" s="763"/>
      <c r="D435" s="768"/>
      <c r="E435" s="623"/>
      <c r="F435" s="623"/>
      <c r="G435" s="768"/>
      <c r="H435" s="757"/>
      <c r="I435" s="760"/>
      <c r="J435" s="463" t="s">
        <v>827</v>
      </c>
      <c r="K435" s="463" t="s">
        <v>840</v>
      </c>
      <c r="L435" s="507" t="s">
        <v>109</v>
      </c>
      <c r="M435" s="501">
        <v>462.4</v>
      </c>
      <c r="N435" s="501" t="s">
        <v>845</v>
      </c>
      <c r="O435" s="406">
        <f t="shared" si="90"/>
        <v>100</v>
      </c>
      <c r="P435" s="626"/>
      <c r="Q435" s="512"/>
    </row>
    <row r="436" spans="1:17" s="100" customFormat="1" ht="78.75" customHeight="1">
      <c r="A436" s="763"/>
      <c r="B436" s="766"/>
      <c r="C436" s="763"/>
      <c r="D436" s="768"/>
      <c r="E436" s="623"/>
      <c r="F436" s="623"/>
      <c r="G436" s="768"/>
      <c r="H436" s="757"/>
      <c r="I436" s="760"/>
      <c r="J436" s="463" t="s">
        <v>846</v>
      </c>
      <c r="K436" s="463" t="s">
        <v>832</v>
      </c>
      <c r="L436" s="507" t="s">
        <v>176</v>
      </c>
      <c r="M436" s="513">
        <v>2517</v>
      </c>
      <c r="N436" s="501" t="s">
        <v>847</v>
      </c>
      <c r="O436" s="514">
        <f>N436/M436*100</f>
        <v>0.59594755661501786</v>
      </c>
      <c r="P436" s="626"/>
      <c r="Q436" s="409" t="s">
        <v>848</v>
      </c>
    </row>
    <row r="437" spans="1:17" s="100" customFormat="1" ht="78.75" customHeight="1">
      <c r="A437" s="764"/>
      <c r="B437" s="767"/>
      <c r="C437" s="764"/>
      <c r="D437" s="769"/>
      <c r="E437" s="623"/>
      <c r="F437" s="623"/>
      <c r="G437" s="769"/>
      <c r="H437" s="758"/>
      <c r="I437" s="761"/>
      <c r="J437" s="463" t="s">
        <v>842</v>
      </c>
      <c r="K437" s="463" t="s">
        <v>836</v>
      </c>
      <c r="L437" s="507" t="s">
        <v>109</v>
      </c>
      <c r="M437" s="511">
        <v>675300</v>
      </c>
      <c r="N437" s="501">
        <v>658700</v>
      </c>
      <c r="O437" s="406">
        <f t="shared" ref="O437:O440" si="91">N437/M437*100</f>
        <v>97.541833259292162</v>
      </c>
      <c r="P437" s="619"/>
      <c r="Q437" s="409" t="s">
        <v>849</v>
      </c>
    </row>
    <row r="438" spans="1:17" s="100" customFormat="1" ht="78.75" customHeight="1">
      <c r="A438" s="762" t="s">
        <v>865</v>
      </c>
      <c r="B438" s="765" t="s">
        <v>823</v>
      </c>
      <c r="C438" s="700" t="s">
        <v>824</v>
      </c>
      <c r="D438" s="681" t="s">
        <v>125</v>
      </c>
      <c r="E438" s="622">
        <v>66332.600000000006</v>
      </c>
      <c r="F438" s="622">
        <v>66330.2</v>
      </c>
      <c r="G438" s="681" t="s">
        <v>65</v>
      </c>
      <c r="H438" s="756">
        <f t="shared" ref="H438" si="92">F438/E438*100</f>
        <v>99.996381869548287</v>
      </c>
      <c r="I438" s="759"/>
      <c r="J438" s="463" t="s">
        <v>825</v>
      </c>
      <c r="K438" s="463" t="s">
        <v>826</v>
      </c>
      <c r="L438" s="507" t="s">
        <v>109</v>
      </c>
      <c r="M438" s="515">
        <v>19216</v>
      </c>
      <c r="N438" s="516">
        <v>17951.5</v>
      </c>
      <c r="O438" s="406">
        <f t="shared" si="91"/>
        <v>93.419546211490427</v>
      </c>
      <c r="P438" s="616">
        <f>(O438+O439+O440)/3</f>
        <v>97.806515403830147</v>
      </c>
      <c r="Q438" s="512"/>
    </row>
    <row r="439" spans="1:17" s="100" customFormat="1" ht="78.75" customHeight="1">
      <c r="A439" s="610"/>
      <c r="B439" s="766"/>
      <c r="C439" s="763"/>
      <c r="D439" s="768"/>
      <c r="E439" s="623"/>
      <c r="F439" s="623"/>
      <c r="G439" s="768"/>
      <c r="H439" s="757"/>
      <c r="I439" s="760"/>
      <c r="J439" s="463" t="s">
        <v>827</v>
      </c>
      <c r="K439" s="463" t="s">
        <v>828</v>
      </c>
      <c r="L439" s="507" t="s">
        <v>176</v>
      </c>
      <c r="M439" s="517">
        <v>36</v>
      </c>
      <c r="N439" s="517">
        <v>36</v>
      </c>
      <c r="O439" s="406">
        <f t="shared" si="91"/>
        <v>100</v>
      </c>
      <c r="P439" s="626"/>
      <c r="Q439" s="512"/>
    </row>
    <row r="440" spans="1:17" s="100" customFormat="1" ht="78.75" customHeight="1">
      <c r="A440" s="611"/>
      <c r="B440" s="767"/>
      <c r="C440" s="764"/>
      <c r="D440" s="769"/>
      <c r="E440" s="623"/>
      <c r="F440" s="623"/>
      <c r="G440" s="769"/>
      <c r="H440" s="758"/>
      <c r="I440" s="761"/>
      <c r="J440" s="463" t="s">
        <v>850</v>
      </c>
      <c r="K440" s="463" t="s">
        <v>836</v>
      </c>
      <c r="L440" s="507" t="s">
        <v>109</v>
      </c>
      <c r="M440" s="515">
        <v>715200</v>
      </c>
      <c r="N440" s="518">
        <v>715200</v>
      </c>
      <c r="O440" s="406">
        <f t="shared" si="91"/>
        <v>100</v>
      </c>
      <c r="P440" s="619"/>
      <c r="Q440" s="512"/>
    </row>
    <row r="441" spans="1:17" s="100" customFormat="1" ht="78.75" customHeight="1">
      <c r="A441" s="762" t="s">
        <v>866</v>
      </c>
      <c r="B441" s="765" t="s">
        <v>823</v>
      </c>
      <c r="C441" s="700" t="s">
        <v>824</v>
      </c>
      <c r="D441" s="681" t="s">
        <v>126</v>
      </c>
      <c r="E441" s="622">
        <v>65925.8</v>
      </c>
      <c r="F441" s="622">
        <v>61040.5</v>
      </c>
      <c r="G441" s="681" t="s">
        <v>65</v>
      </c>
      <c r="H441" s="756">
        <f t="shared" ref="H441" si="93">F441/E441*100</f>
        <v>92.589699328639171</v>
      </c>
      <c r="I441" s="645" t="s">
        <v>851</v>
      </c>
      <c r="J441" s="463" t="s">
        <v>825</v>
      </c>
      <c r="K441" s="463" t="s">
        <v>826</v>
      </c>
      <c r="L441" s="507" t="s">
        <v>109</v>
      </c>
      <c r="M441" s="515">
        <v>62423.6</v>
      </c>
      <c r="N441" s="518">
        <v>114656</v>
      </c>
      <c r="O441" s="406">
        <f t="shared" ref="O441:O442" si="94">IF(N441/M441&gt;1,100)</f>
        <v>100</v>
      </c>
      <c r="P441" s="771">
        <f>SUM(O441:O447)/7</f>
        <v>68.373245251857966</v>
      </c>
      <c r="Q441" s="409" t="s">
        <v>852</v>
      </c>
    </row>
    <row r="442" spans="1:17" s="100" customFormat="1" ht="78.75" customHeight="1">
      <c r="A442" s="610"/>
      <c r="B442" s="766"/>
      <c r="C442" s="763"/>
      <c r="D442" s="768"/>
      <c r="E442" s="623"/>
      <c r="F442" s="623"/>
      <c r="G442" s="768"/>
      <c r="H442" s="757"/>
      <c r="I442" s="770"/>
      <c r="J442" s="463" t="s">
        <v>827</v>
      </c>
      <c r="K442" s="463" t="s">
        <v>840</v>
      </c>
      <c r="L442" s="507" t="s">
        <v>109</v>
      </c>
      <c r="M442" s="517">
        <v>692</v>
      </c>
      <c r="N442" s="518">
        <v>1362</v>
      </c>
      <c r="O442" s="406">
        <f t="shared" si="94"/>
        <v>100</v>
      </c>
      <c r="P442" s="772"/>
      <c r="Q442" s="512"/>
    </row>
    <row r="443" spans="1:17" s="100" customFormat="1" ht="78.75" customHeight="1">
      <c r="A443" s="610"/>
      <c r="B443" s="766"/>
      <c r="C443" s="763"/>
      <c r="D443" s="768"/>
      <c r="E443" s="623"/>
      <c r="F443" s="623"/>
      <c r="G443" s="768"/>
      <c r="H443" s="757"/>
      <c r="I443" s="770"/>
      <c r="J443" s="463" t="s">
        <v>853</v>
      </c>
      <c r="K443" s="463" t="s">
        <v>832</v>
      </c>
      <c r="L443" s="507" t="s">
        <v>176</v>
      </c>
      <c r="M443" s="517">
        <v>692</v>
      </c>
      <c r="N443" s="518">
        <v>544</v>
      </c>
      <c r="O443" s="406">
        <f t="shared" ref="O443:O457" si="95">N443/M443*100</f>
        <v>78.612716763005778</v>
      </c>
      <c r="P443" s="772"/>
      <c r="Q443" s="409" t="s">
        <v>854</v>
      </c>
    </row>
    <row r="444" spans="1:17" s="100" customFormat="1" ht="78.75" customHeight="1">
      <c r="A444" s="610"/>
      <c r="B444" s="766"/>
      <c r="C444" s="763"/>
      <c r="D444" s="768"/>
      <c r="E444" s="613"/>
      <c r="F444" s="613"/>
      <c r="G444" s="768"/>
      <c r="H444" s="757"/>
      <c r="I444" s="770"/>
      <c r="J444" s="463" t="s">
        <v>855</v>
      </c>
      <c r="K444" s="463" t="s">
        <v>856</v>
      </c>
      <c r="L444" s="507" t="s">
        <v>176</v>
      </c>
      <c r="M444" s="517">
        <v>2</v>
      </c>
      <c r="N444" s="517">
        <v>0</v>
      </c>
      <c r="O444" s="406">
        <f t="shared" si="95"/>
        <v>0</v>
      </c>
      <c r="P444" s="772"/>
      <c r="Q444" s="409" t="s">
        <v>863</v>
      </c>
    </row>
    <row r="445" spans="1:17" s="100" customFormat="1" ht="78.75" customHeight="1">
      <c r="A445" s="610"/>
      <c r="B445" s="766"/>
      <c r="C445" s="763"/>
      <c r="D445" s="768"/>
      <c r="E445" s="613"/>
      <c r="F445" s="613"/>
      <c r="G445" s="768"/>
      <c r="H445" s="757"/>
      <c r="I445" s="770"/>
      <c r="J445" s="463" t="s">
        <v>857</v>
      </c>
      <c r="K445" s="463" t="s">
        <v>858</v>
      </c>
      <c r="L445" s="507" t="s">
        <v>558</v>
      </c>
      <c r="M445" s="517">
        <v>12</v>
      </c>
      <c r="N445" s="517">
        <v>12</v>
      </c>
      <c r="O445" s="406">
        <f t="shared" si="95"/>
        <v>100</v>
      </c>
      <c r="P445" s="772"/>
      <c r="Q445" s="512"/>
    </row>
    <row r="446" spans="1:17" s="100" customFormat="1" ht="78.75" customHeight="1">
      <c r="A446" s="610"/>
      <c r="B446" s="766"/>
      <c r="C446" s="763"/>
      <c r="D446" s="768"/>
      <c r="E446" s="613"/>
      <c r="F446" s="613"/>
      <c r="G446" s="768"/>
      <c r="H446" s="757"/>
      <c r="I446" s="770"/>
      <c r="J446" s="463" t="s">
        <v>859</v>
      </c>
      <c r="K446" s="463" t="s">
        <v>860</v>
      </c>
      <c r="L446" s="507" t="s">
        <v>105</v>
      </c>
      <c r="M446" s="517">
        <v>2</v>
      </c>
      <c r="N446" s="517">
        <v>0</v>
      </c>
      <c r="O446" s="406">
        <f t="shared" si="95"/>
        <v>0</v>
      </c>
      <c r="P446" s="772"/>
      <c r="Q446" s="409" t="s">
        <v>861</v>
      </c>
    </row>
    <row r="447" spans="1:17" s="100" customFormat="1" ht="78.75" customHeight="1">
      <c r="A447" s="611"/>
      <c r="B447" s="767"/>
      <c r="C447" s="764"/>
      <c r="D447" s="769"/>
      <c r="E447" s="614"/>
      <c r="F447" s="614"/>
      <c r="G447" s="769"/>
      <c r="H447" s="758"/>
      <c r="I447" s="646"/>
      <c r="J447" s="463" t="s">
        <v>862</v>
      </c>
      <c r="K447" s="463" t="s">
        <v>836</v>
      </c>
      <c r="L447" s="507" t="s">
        <v>109</v>
      </c>
      <c r="M447" s="515">
        <v>969744</v>
      </c>
      <c r="N447" s="518">
        <v>969744</v>
      </c>
      <c r="O447" s="406">
        <f t="shared" si="95"/>
        <v>100</v>
      </c>
      <c r="P447" s="773"/>
      <c r="Q447" s="512"/>
    </row>
    <row r="448" spans="1:17" s="100" customFormat="1" ht="78.75" customHeight="1">
      <c r="A448" s="762" t="s">
        <v>867</v>
      </c>
      <c r="B448" s="765" t="s">
        <v>823</v>
      </c>
      <c r="C448" s="700" t="s">
        <v>824</v>
      </c>
      <c r="D448" s="681" t="s">
        <v>127</v>
      </c>
      <c r="E448" s="622">
        <v>39877.4</v>
      </c>
      <c r="F448" s="622">
        <v>36952</v>
      </c>
      <c r="G448" s="681" t="s">
        <v>65</v>
      </c>
      <c r="H448" s="756">
        <f t="shared" ref="H448" si="96">F448/E448*100</f>
        <v>92.664015206608255</v>
      </c>
      <c r="I448" s="645" t="s">
        <v>868</v>
      </c>
      <c r="J448" s="463" t="s">
        <v>825</v>
      </c>
      <c r="K448" s="463" t="s">
        <v>826</v>
      </c>
      <c r="L448" s="507" t="s">
        <v>109</v>
      </c>
      <c r="M448" s="515">
        <v>14064.7</v>
      </c>
      <c r="N448" s="515">
        <v>14064.7</v>
      </c>
      <c r="O448" s="406">
        <f t="shared" si="95"/>
        <v>100</v>
      </c>
      <c r="P448" s="771">
        <f>SUM(O448:O454)/7</f>
        <v>98.753565923613607</v>
      </c>
      <c r="Q448" s="512"/>
    </row>
    <row r="449" spans="1:17" s="100" customFormat="1" ht="78.75" customHeight="1">
      <c r="A449" s="610"/>
      <c r="B449" s="766"/>
      <c r="C449" s="763"/>
      <c r="D449" s="768"/>
      <c r="E449" s="623"/>
      <c r="F449" s="623"/>
      <c r="G449" s="768"/>
      <c r="H449" s="757"/>
      <c r="I449" s="770"/>
      <c r="J449" s="463" t="s">
        <v>869</v>
      </c>
      <c r="K449" s="463" t="s">
        <v>870</v>
      </c>
      <c r="L449" s="507" t="s">
        <v>176</v>
      </c>
      <c r="M449" s="517">
        <v>1</v>
      </c>
      <c r="N449" s="517">
        <v>1</v>
      </c>
      <c r="O449" s="406">
        <f t="shared" si="95"/>
        <v>100</v>
      </c>
      <c r="P449" s="772"/>
      <c r="Q449" s="512"/>
    </row>
    <row r="450" spans="1:17" s="100" customFormat="1" ht="78.75" customHeight="1">
      <c r="A450" s="610"/>
      <c r="B450" s="766"/>
      <c r="C450" s="763"/>
      <c r="D450" s="768"/>
      <c r="E450" s="623"/>
      <c r="F450" s="623"/>
      <c r="G450" s="768"/>
      <c r="H450" s="757"/>
      <c r="I450" s="770"/>
      <c r="J450" s="463" t="s">
        <v>871</v>
      </c>
      <c r="K450" s="463" t="s">
        <v>872</v>
      </c>
      <c r="L450" s="507" t="s">
        <v>176</v>
      </c>
      <c r="M450" s="517">
        <v>17</v>
      </c>
      <c r="N450" s="517">
        <v>17</v>
      </c>
      <c r="O450" s="406">
        <f t="shared" si="95"/>
        <v>100</v>
      </c>
      <c r="P450" s="772"/>
      <c r="Q450" s="512"/>
    </row>
    <row r="451" spans="1:17" s="100" customFormat="1" ht="78.75" customHeight="1">
      <c r="A451" s="610"/>
      <c r="B451" s="766"/>
      <c r="C451" s="763"/>
      <c r="D451" s="768"/>
      <c r="E451" s="613"/>
      <c r="F451" s="613"/>
      <c r="G451" s="768"/>
      <c r="H451" s="757"/>
      <c r="I451" s="770"/>
      <c r="J451" s="463" t="s">
        <v>873</v>
      </c>
      <c r="K451" s="463" t="s">
        <v>874</v>
      </c>
      <c r="L451" s="507" t="s">
        <v>176</v>
      </c>
      <c r="M451" s="517">
        <v>3</v>
      </c>
      <c r="N451" s="517">
        <v>5</v>
      </c>
      <c r="O451" s="406">
        <f t="shared" ref="O451" si="97">IF(N451/M451&gt;1,100)</f>
        <v>100</v>
      </c>
      <c r="P451" s="772"/>
      <c r="Q451" s="512"/>
    </row>
    <row r="452" spans="1:17" s="100" customFormat="1" ht="111" customHeight="1">
      <c r="A452" s="610"/>
      <c r="B452" s="766"/>
      <c r="C452" s="763"/>
      <c r="D452" s="768"/>
      <c r="E452" s="613"/>
      <c r="F452" s="613"/>
      <c r="G452" s="768"/>
      <c r="H452" s="757"/>
      <c r="I452" s="770"/>
      <c r="J452" s="463" t="s">
        <v>875</v>
      </c>
      <c r="K452" s="463" t="s">
        <v>832</v>
      </c>
      <c r="L452" s="507" t="s">
        <v>176</v>
      </c>
      <c r="M452" s="517">
        <v>815</v>
      </c>
      <c r="N452" s="517">
        <v>783</v>
      </c>
      <c r="O452" s="406">
        <f t="shared" si="95"/>
        <v>96.073619631901835</v>
      </c>
      <c r="P452" s="772"/>
      <c r="Q452" s="463" t="s">
        <v>882</v>
      </c>
    </row>
    <row r="453" spans="1:17" s="100" customFormat="1" ht="78.75" customHeight="1">
      <c r="A453" s="610"/>
      <c r="B453" s="766"/>
      <c r="C453" s="763"/>
      <c r="D453" s="768"/>
      <c r="E453" s="613"/>
      <c r="F453" s="613"/>
      <c r="G453" s="768"/>
      <c r="H453" s="757"/>
      <c r="I453" s="770"/>
      <c r="J453" s="463" t="s">
        <v>876</v>
      </c>
      <c r="K453" s="463" t="s">
        <v>836</v>
      </c>
      <c r="L453" s="507" t="s">
        <v>109</v>
      </c>
      <c r="M453" s="518">
        <v>448938</v>
      </c>
      <c r="N453" s="518">
        <v>427395</v>
      </c>
      <c r="O453" s="406">
        <f t="shared" si="95"/>
        <v>95.201341833393471</v>
      </c>
      <c r="P453" s="772"/>
      <c r="Q453" s="463" t="s">
        <v>877</v>
      </c>
    </row>
    <row r="454" spans="1:17" s="100" customFormat="1" ht="78.75" customHeight="1">
      <c r="A454" s="611"/>
      <c r="B454" s="767"/>
      <c r="C454" s="764"/>
      <c r="D454" s="769"/>
      <c r="E454" s="614"/>
      <c r="F454" s="614"/>
      <c r="G454" s="769"/>
      <c r="H454" s="758"/>
      <c r="I454" s="646"/>
      <c r="J454" s="463" t="s">
        <v>878</v>
      </c>
      <c r="K454" s="463" t="s">
        <v>858</v>
      </c>
      <c r="L454" s="507" t="s">
        <v>558</v>
      </c>
      <c r="M454" s="517">
        <v>12</v>
      </c>
      <c r="N454" s="517">
        <v>12</v>
      </c>
      <c r="O454" s="406">
        <f t="shared" si="95"/>
        <v>100</v>
      </c>
      <c r="P454" s="773"/>
      <c r="Q454" s="409"/>
    </row>
    <row r="455" spans="1:17" s="100" customFormat="1" ht="78.75" customHeight="1">
      <c r="A455" s="762" t="s">
        <v>879</v>
      </c>
      <c r="B455" s="765" t="s">
        <v>823</v>
      </c>
      <c r="C455" s="700" t="s">
        <v>824</v>
      </c>
      <c r="D455" s="681" t="s">
        <v>128</v>
      </c>
      <c r="E455" s="622">
        <v>45529.5</v>
      </c>
      <c r="F455" s="622">
        <v>45529.3</v>
      </c>
      <c r="G455" s="681" t="s">
        <v>65</v>
      </c>
      <c r="H455" s="756">
        <f t="shared" ref="H455" si="98">F455/E455*100</f>
        <v>99.999560724365537</v>
      </c>
      <c r="I455" s="681"/>
      <c r="J455" s="463" t="s">
        <v>825</v>
      </c>
      <c r="K455" s="463" t="s">
        <v>826</v>
      </c>
      <c r="L455" s="507" t="s">
        <v>109</v>
      </c>
      <c r="M455" s="518">
        <v>35829</v>
      </c>
      <c r="N455" s="518">
        <v>25735.32</v>
      </c>
      <c r="O455" s="406">
        <f t="shared" si="95"/>
        <v>71.828183873398643</v>
      </c>
      <c r="P455" s="771">
        <f>SUM(O455:O457)/3</f>
        <v>57.335065346530918</v>
      </c>
      <c r="Q455" s="540" t="s">
        <v>839</v>
      </c>
    </row>
    <row r="456" spans="1:17" s="100" customFormat="1" ht="108.75" customHeight="1">
      <c r="A456" s="610"/>
      <c r="B456" s="766"/>
      <c r="C456" s="763"/>
      <c r="D456" s="768"/>
      <c r="E456" s="623"/>
      <c r="F456" s="623"/>
      <c r="G456" s="768"/>
      <c r="H456" s="757"/>
      <c r="I456" s="768"/>
      <c r="J456" s="463" t="s">
        <v>880</v>
      </c>
      <c r="K456" s="463" t="s">
        <v>832</v>
      </c>
      <c r="L456" s="507" t="s">
        <v>176</v>
      </c>
      <c r="M456" s="519">
        <v>3577</v>
      </c>
      <c r="N456" s="517">
        <v>240</v>
      </c>
      <c r="O456" s="406">
        <f t="shared" si="95"/>
        <v>6.709533128319821</v>
      </c>
      <c r="P456" s="772"/>
      <c r="Q456" s="463" t="s">
        <v>882</v>
      </c>
    </row>
    <row r="457" spans="1:17" s="100" customFormat="1" ht="78.75" customHeight="1">
      <c r="A457" s="611"/>
      <c r="B457" s="767"/>
      <c r="C457" s="764"/>
      <c r="D457" s="769"/>
      <c r="E457" s="623"/>
      <c r="F457" s="623"/>
      <c r="G457" s="769"/>
      <c r="H457" s="758"/>
      <c r="I457" s="769"/>
      <c r="J457" s="463" t="s">
        <v>881</v>
      </c>
      <c r="K457" s="463" t="s">
        <v>836</v>
      </c>
      <c r="L457" s="507" t="s">
        <v>109</v>
      </c>
      <c r="M457" s="518">
        <v>605043.6</v>
      </c>
      <c r="N457" s="518">
        <v>565519</v>
      </c>
      <c r="O457" s="406">
        <f t="shared" si="95"/>
        <v>93.467479037874298</v>
      </c>
      <c r="P457" s="773"/>
      <c r="Q457" s="463" t="s">
        <v>877</v>
      </c>
    </row>
    <row r="458" spans="1:17" s="100" customFormat="1" ht="132.75" customHeight="1">
      <c r="A458" s="762" t="s">
        <v>883</v>
      </c>
      <c r="B458" s="765" t="s">
        <v>823</v>
      </c>
      <c r="C458" s="700" t="s">
        <v>824</v>
      </c>
      <c r="D458" s="681" t="s">
        <v>129</v>
      </c>
      <c r="E458" s="682">
        <v>81096.7</v>
      </c>
      <c r="F458" s="682">
        <v>80993.7</v>
      </c>
      <c r="G458" s="681" t="s">
        <v>65</v>
      </c>
      <c r="H458" s="756">
        <f>F458/E458*100</f>
        <v>99.872991132808124</v>
      </c>
      <c r="I458" s="681"/>
      <c r="J458" s="463" t="s">
        <v>825</v>
      </c>
      <c r="K458" s="463" t="s">
        <v>826</v>
      </c>
      <c r="L458" s="520" t="s">
        <v>109</v>
      </c>
      <c r="M458" s="520">
        <v>11000</v>
      </c>
      <c r="N458" s="520">
        <v>213266.2</v>
      </c>
      <c r="O458" s="406">
        <f t="shared" ref="O458:O461" si="99">IF(N458/M458&gt;1,100)</f>
        <v>100</v>
      </c>
      <c r="P458" s="771">
        <f>SUM(O458:O461)/4</f>
        <v>96.21875</v>
      </c>
      <c r="Q458" s="463" t="s">
        <v>884</v>
      </c>
    </row>
    <row r="459" spans="1:17" s="100" customFormat="1" ht="78.75" customHeight="1">
      <c r="A459" s="610"/>
      <c r="B459" s="766"/>
      <c r="C459" s="763"/>
      <c r="D459" s="768"/>
      <c r="E459" s="774"/>
      <c r="F459" s="774"/>
      <c r="G459" s="768"/>
      <c r="H459" s="757"/>
      <c r="I459" s="768"/>
      <c r="J459" s="463" t="s">
        <v>827</v>
      </c>
      <c r="K459" s="463" t="s">
        <v>840</v>
      </c>
      <c r="L459" s="520" t="s">
        <v>109</v>
      </c>
      <c r="M459" s="520">
        <v>400</v>
      </c>
      <c r="N459" s="520">
        <v>665.6</v>
      </c>
      <c r="O459" s="406">
        <f t="shared" si="99"/>
        <v>100</v>
      </c>
      <c r="P459" s="772"/>
      <c r="Q459" s="409" t="s">
        <v>885</v>
      </c>
    </row>
    <row r="460" spans="1:17" s="100" customFormat="1" ht="78.75" customHeight="1">
      <c r="A460" s="610"/>
      <c r="B460" s="766"/>
      <c r="C460" s="763"/>
      <c r="D460" s="768"/>
      <c r="E460" s="774"/>
      <c r="F460" s="774"/>
      <c r="G460" s="768"/>
      <c r="H460" s="757"/>
      <c r="I460" s="768"/>
      <c r="J460" s="463" t="s">
        <v>886</v>
      </c>
      <c r="K460" s="463" t="s">
        <v>832</v>
      </c>
      <c r="L460" s="520" t="s">
        <v>176</v>
      </c>
      <c r="M460" s="520">
        <v>800</v>
      </c>
      <c r="N460" s="520">
        <v>679</v>
      </c>
      <c r="O460" s="406">
        <f>(N460/M460)*100</f>
        <v>84.875</v>
      </c>
      <c r="P460" s="772"/>
      <c r="Q460" s="463" t="s">
        <v>887</v>
      </c>
    </row>
    <row r="461" spans="1:17" s="100" customFormat="1" ht="78.75" customHeight="1">
      <c r="A461" s="611"/>
      <c r="B461" s="675"/>
      <c r="C461" s="611"/>
      <c r="D461" s="769"/>
      <c r="E461" s="775"/>
      <c r="F461" s="775"/>
      <c r="G461" s="769"/>
      <c r="H461" s="758"/>
      <c r="I461" s="769"/>
      <c r="J461" s="463" t="s">
        <v>888</v>
      </c>
      <c r="K461" s="463" t="s">
        <v>836</v>
      </c>
      <c r="L461" s="520" t="s">
        <v>109</v>
      </c>
      <c r="M461" s="520">
        <v>900000</v>
      </c>
      <c r="N461" s="520">
        <v>936632</v>
      </c>
      <c r="O461" s="406">
        <f t="shared" si="99"/>
        <v>100</v>
      </c>
      <c r="P461" s="773"/>
      <c r="Q461" s="409"/>
    </row>
    <row r="462" spans="1:17" s="100" customFormat="1" ht="78.75" customHeight="1">
      <c r="A462" s="762" t="s">
        <v>889</v>
      </c>
      <c r="B462" s="765" t="s">
        <v>823</v>
      </c>
      <c r="C462" s="700" t="s">
        <v>824</v>
      </c>
      <c r="D462" s="681" t="s">
        <v>130</v>
      </c>
      <c r="E462" s="682">
        <v>19546.099999999999</v>
      </c>
      <c r="F462" s="682">
        <v>19546.099999999999</v>
      </c>
      <c r="G462" s="681" t="s">
        <v>65</v>
      </c>
      <c r="H462" s="756">
        <f>F462/E462*100</f>
        <v>100</v>
      </c>
      <c r="I462" s="681"/>
      <c r="J462" s="463" t="s">
        <v>825</v>
      </c>
      <c r="K462" s="463" t="s">
        <v>826</v>
      </c>
      <c r="L462" s="507" t="s">
        <v>109</v>
      </c>
      <c r="M462" s="521">
        <v>6136.49</v>
      </c>
      <c r="N462" s="516">
        <v>6032.49</v>
      </c>
      <c r="O462" s="406">
        <f>(N462/M462)*100</f>
        <v>98.305220085097517</v>
      </c>
      <c r="P462" s="771">
        <f>SUM(O462:O468)/7</f>
        <v>82.615036913455398</v>
      </c>
      <c r="Q462" s="409" t="s">
        <v>839</v>
      </c>
    </row>
    <row r="463" spans="1:17" s="100" customFormat="1" ht="78.75" customHeight="1">
      <c r="A463" s="610"/>
      <c r="B463" s="766"/>
      <c r="C463" s="763"/>
      <c r="D463" s="768"/>
      <c r="E463" s="774"/>
      <c r="F463" s="774"/>
      <c r="G463" s="768"/>
      <c r="H463" s="757"/>
      <c r="I463" s="768"/>
      <c r="J463" s="463" t="s">
        <v>827</v>
      </c>
      <c r="K463" s="463" t="s">
        <v>828</v>
      </c>
      <c r="L463" s="507" t="s">
        <v>176</v>
      </c>
      <c r="M463" s="522">
        <v>15</v>
      </c>
      <c r="N463" s="517">
        <v>12</v>
      </c>
      <c r="O463" s="406">
        <f>(N463/M463)*100</f>
        <v>80</v>
      </c>
      <c r="P463" s="772"/>
      <c r="Q463" s="409" t="s">
        <v>890</v>
      </c>
    </row>
    <row r="464" spans="1:17" s="100" customFormat="1" ht="78.75" customHeight="1">
      <c r="A464" s="610"/>
      <c r="B464" s="766"/>
      <c r="C464" s="763"/>
      <c r="D464" s="768"/>
      <c r="E464" s="774"/>
      <c r="F464" s="774"/>
      <c r="G464" s="768"/>
      <c r="H464" s="757"/>
      <c r="I464" s="768"/>
      <c r="J464" s="463" t="s">
        <v>886</v>
      </c>
      <c r="K464" s="463" t="s">
        <v>832</v>
      </c>
      <c r="L464" s="507" t="s">
        <v>176</v>
      </c>
      <c r="M464" s="522">
        <v>265</v>
      </c>
      <c r="N464" s="517">
        <v>265</v>
      </c>
      <c r="O464" s="406">
        <f>(N464/M464)*100</f>
        <v>100</v>
      </c>
      <c r="P464" s="772"/>
      <c r="Q464" s="409"/>
    </row>
    <row r="465" spans="1:17" s="100" customFormat="1" ht="78.75" customHeight="1">
      <c r="A465" s="610"/>
      <c r="B465" s="674"/>
      <c r="C465" s="610"/>
      <c r="D465" s="768"/>
      <c r="E465" s="774"/>
      <c r="F465" s="774"/>
      <c r="G465" s="768"/>
      <c r="H465" s="757"/>
      <c r="I465" s="768"/>
      <c r="J465" s="463" t="s">
        <v>891</v>
      </c>
      <c r="K465" s="463" t="s">
        <v>874</v>
      </c>
      <c r="L465" s="507" t="s">
        <v>176</v>
      </c>
      <c r="M465" s="522">
        <v>18</v>
      </c>
      <c r="N465" s="517">
        <v>18</v>
      </c>
      <c r="O465" s="406">
        <f t="shared" ref="O465:O468" si="100">(N465/M465)*100</f>
        <v>100</v>
      </c>
      <c r="P465" s="772"/>
      <c r="Q465" s="409"/>
    </row>
    <row r="466" spans="1:17" s="100" customFormat="1" ht="81.75" customHeight="1">
      <c r="A466" s="610"/>
      <c r="B466" s="674"/>
      <c r="C466" s="610"/>
      <c r="D466" s="768"/>
      <c r="E466" s="774"/>
      <c r="F466" s="774"/>
      <c r="G466" s="768"/>
      <c r="H466" s="757"/>
      <c r="I466" s="768"/>
      <c r="J466" s="463" t="s">
        <v>833</v>
      </c>
      <c r="K466" s="463" t="s">
        <v>856</v>
      </c>
      <c r="L466" s="507" t="s">
        <v>176</v>
      </c>
      <c r="M466" s="522">
        <v>1</v>
      </c>
      <c r="N466" s="517">
        <v>0</v>
      </c>
      <c r="O466" s="406">
        <f t="shared" si="100"/>
        <v>0</v>
      </c>
      <c r="P466" s="772"/>
      <c r="Q466" s="409" t="s">
        <v>892</v>
      </c>
    </row>
    <row r="467" spans="1:17" s="100" customFormat="1" ht="78.75" customHeight="1">
      <c r="A467" s="610"/>
      <c r="B467" s="674"/>
      <c r="C467" s="610"/>
      <c r="D467" s="768"/>
      <c r="E467" s="774"/>
      <c r="F467" s="774"/>
      <c r="G467" s="768"/>
      <c r="H467" s="757"/>
      <c r="I467" s="768"/>
      <c r="J467" s="463" t="s">
        <v>893</v>
      </c>
      <c r="K467" s="463" t="s">
        <v>894</v>
      </c>
      <c r="L467" s="507" t="s">
        <v>176</v>
      </c>
      <c r="M467" s="522">
        <v>4</v>
      </c>
      <c r="N467" s="517">
        <v>4</v>
      </c>
      <c r="O467" s="406">
        <f t="shared" si="100"/>
        <v>100</v>
      </c>
      <c r="P467" s="772"/>
      <c r="Q467" s="409"/>
    </row>
    <row r="468" spans="1:17" s="100" customFormat="1" ht="78.75" customHeight="1">
      <c r="A468" s="611"/>
      <c r="B468" s="675"/>
      <c r="C468" s="611"/>
      <c r="D468" s="769"/>
      <c r="E468" s="775"/>
      <c r="F468" s="775"/>
      <c r="G468" s="769"/>
      <c r="H468" s="758"/>
      <c r="I468" s="769"/>
      <c r="J468" s="463" t="s">
        <v>862</v>
      </c>
      <c r="K468" s="463" t="s">
        <v>836</v>
      </c>
      <c r="L468" s="507" t="s">
        <v>109</v>
      </c>
      <c r="M468" s="523">
        <v>104413.86</v>
      </c>
      <c r="N468" s="516">
        <v>104413.9</v>
      </c>
      <c r="O468" s="406">
        <f t="shared" si="100"/>
        <v>100.00003830909037</v>
      </c>
      <c r="P468" s="773"/>
      <c r="Q468" s="409"/>
    </row>
    <row r="469" spans="1:17" s="100" customFormat="1" ht="78.75" customHeight="1">
      <c r="A469" s="762" t="s">
        <v>895</v>
      </c>
      <c r="B469" s="765" t="s">
        <v>823</v>
      </c>
      <c r="C469" s="700" t="s">
        <v>824</v>
      </c>
      <c r="D469" s="681" t="s">
        <v>131</v>
      </c>
      <c r="E469" s="682">
        <v>48156.1</v>
      </c>
      <c r="F469" s="682">
        <v>46700</v>
      </c>
      <c r="G469" s="681" t="s">
        <v>65</v>
      </c>
      <c r="H469" s="756">
        <f>F469/E469*100</f>
        <v>96.976291684750223</v>
      </c>
      <c r="I469" s="647" t="s">
        <v>896</v>
      </c>
      <c r="J469" s="463" t="s">
        <v>825</v>
      </c>
      <c r="K469" s="463" t="s">
        <v>826</v>
      </c>
      <c r="L469" s="507" t="s">
        <v>109</v>
      </c>
      <c r="M469" s="523">
        <v>3577.2</v>
      </c>
      <c r="N469" s="516">
        <v>6929.8</v>
      </c>
      <c r="O469" s="406">
        <f t="shared" ref="O469:O472" si="101">IF(N469/M469&gt;1,100)</f>
        <v>100</v>
      </c>
      <c r="P469" s="771">
        <f>SUM(O469:O480)/12</f>
        <v>96.558692517247849</v>
      </c>
      <c r="Q469" s="92" t="s">
        <v>897</v>
      </c>
    </row>
    <row r="470" spans="1:17" s="100" customFormat="1" ht="78.75" customHeight="1">
      <c r="A470" s="610"/>
      <c r="B470" s="766"/>
      <c r="C470" s="763"/>
      <c r="D470" s="768"/>
      <c r="E470" s="774"/>
      <c r="F470" s="774"/>
      <c r="G470" s="768"/>
      <c r="H470" s="757"/>
      <c r="I470" s="648"/>
      <c r="J470" s="463" t="s">
        <v>827</v>
      </c>
      <c r="K470" s="463" t="s">
        <v>828</v>
      </c>
      <c r="L470" s="507" t="s">
        <v>176</v>
      </c>
      <c r="M470" s="522">
        <v>4</v>
      </c>
      <c r="N470" s="517">
        <v>8</v>
      </c>
      <c r="O470" s="406">
        <f t="shared" si="101"/>
        <v>100</v>
      </c>
      <c r="P470" s="772"/>
      <c r="Q470" s="409"/>
    </row>
    <row r="471" spans="1:17" s="100" customFormat="1" ht="78.75" customHeight="1">
      <c r="A471" s="610"/>
      <c r="B471" s="766"/>
      <c r="C471" s="763"/>
      <c r="D471" s="768"/>
      <c r="E471" s="774"/>
      <c r="F471" s="774"/>
      <c r="G471" s="768"/>
      <c r="H471" s="757"/>
      <c r="I471" s="648"/>
      <c r="J471" s="463" t="s">
        <v>886</v>
      </c>
      <c r="K471" s="463" t="s">
        <v>832</v>
      </c>
      <c r="L471" s="507" t="s">
        <v>176</v>
      </c>
      <c r="M471" s="522">
        <v>753</v>
      </c>
      <c r="N471" s="517">
        <v>527</v>
      </c>
      <c r="O471" s="406">
        <f t="shared" ref="O471:O482" si="102">(N471/M471)*100</f>
        <v>69.986719787516606</v>
      </c>
      <c r="P471" s="772"/>
      <c r="Q471" s="412" t="s">
        <v>898</v>
      </c>
    </row>
    <row r="472" spans="1:17" s="100" customFormat="1" ht="78.75" customHeight="1">
      <c r="A472" s="610"/>
      <c r="B472" s="674"/>
      <c r="C472" s="610"/>
      <c r="D472" s="768"/>
      <c r="E472" s="774"/>
      <c r="F472" s="774"/>
      <c r="G472" s="768"/>
      <c r="H472" s="757"/>
      <c r="I472" s="648"/>
      <c r="J472" s="463" t="s">
        <v>899</v>
      </c>
      <c r="K472" s="463" t="s">
        <v>830</v>
      </c>
      <c r="L472" s="507" t="s">
        <v>176</v>
      </c>
      <c r="M472" s="522">
        <v>90</v>
      </c>
      <c r="N472" s="517">
        <v>92</v>
      </c>
      <c r="O472" s="406">
        <f t="shared" si="101"/>
        <v>100</v>
      </c>
      <c r="P472" s="772"/>
      <c r="Q472" s="409"/>
    </row>
    <row r="473" spans="1:17" s="100" customFormat="1" ht="78.75" customHeight="1">
      <c r="A473" s="610"/>
      <c r="B473" s="674"/>
      <c r="C473" s="610"/>
      <c r="D473" s="768"/>
      <c r="E473" s="774"/>
      <c r="F473" s="774"/>
      <c r="G473" s="768"/>
      <c r="H473" s="757"/>
      <c r="I473" s="648"/>
      <c r="J473" s="463" t="s">
        <v>900</v>
      </c>
      <c r="K473" s="463" t="s">
        <v>901</v>
      </c>
      <c r="L473" s="507" t="s">
        <v>176</v>
      </c>
      <c r="M473" s="522">
        <v>4</v>
      </c>
      <c r="N473" s="517">
        <v>4</v>
      </c>
      <c r="O473" s="406">
        <f t="shared" si="102"/>
        <v>100</v>
      </c>
      <c r="P473" s="772"/>
      <c r="Q473" s="409"/>
    </row>
    <row r="474" spans="1:17" s="100" customFormat="1" ht="78.75" customHeight="1">
      <c r="A474" s="610"/>
      <c r="B474" s="674"/>
      <c r="C474" s="610"/>
      <c r="D474" s="768"/>
      <c r="E474" s="774"/>
      <c r="F474" s="774"/>
      <c r="G474" s="768"/>
      <c r="H474" s="757"/>
      <c r="I474" s="648"/>
      <c r="J474" s="463" t="s">
        <v>902</v>
      </c>
      <c r="K474" s="463" t="s">
        <v>903</v>
      </c>
      <c r="L474" s="507" t="s">
        <v>176</v>
      </c>
      <c r="M474" s="522">
        <v>5</v>
      </c>
      <c r="N474" s="517">
        <v>6</v>
      </c>
      <c r="O474" s="406">
        <f t="shared" ref="O474:O475" si="103">IF(N474/M474&gt;1,100)</f>
        <v>100</v>
      </c>
      <c r="P474" s="772"/>
      <c r="Q474" s="409"/>
    </row>
    <row r="475" spans="1:17" s="100" customFormat="1" ht="78.75" customHeight="1">
      <c r="A475" s="610"/>
      <c r="B475" s="674"/>
      <c r="C475" s="610"/>
      <c r="D475" s="768"/>
      <c r="E475" s="774"/>
      <c r="F475" s="774"/>
      <c r="G475" s="768"/>
      <c r="H475" s="757"/>
      <c r="I475" s="648"/>
      <c r="J475" s="463" t="s">
        <v>904</v>
      </c>
      <c r="K475" s="463" t="s">
        <v>903</v>
      </c>
      <c r="L475" s="507" t="s">
        <v>176</v>
      </c>
      <c r="M475" s="522">
        <v>7</v>
      </c>
      <c r="N475" s="517">
        <v>11</v>
      </c>
      <c r="O475" s="406">
        <f t="shared" si="103"/>
        <v>100</v>
      </c>
      <c r="P475" s="772"/>
      <c r="Q475" s="409"/>
    </row>
    <row r="476" spans="1:17" s="100" customFormat="1" ht="78.75" customHeight="1">
      <c r="A476" s="610"/>
      <c r="B476" s="674"/>
      <c r="C476" s="610"/>
      <c r="D476" s="768"/>
      <c r="E476" s="774"/>
      <c r="F476" s="774"/>
      <c r="G476" s="768"/>
      <c r="H476" s="757"/>
      <c r="I476" s="648"/>
      <c r="J476" s="463" t="s">
        <v>905</v>
      </c>
      <c r="K476" s="463" t="s">
        <v>906</v>
      </c>
      <c r="L476" s="507" t="s">
        <v>176</v>
      </c>
      <c r="M476" s="522">
        <v>2</v>
      </c>
      <c r="N476" s="517">
        <v>2</v>
      </c>
      <c r="O476" s="406">
        <f t="shared" si="102"/>
        <v>100</v>
      </c>
      <c r="P476" s="772"/>
      <c r="Q476" s="409"/>
    </row>
    <row r="477" spans="1:17" s="100" customFormat="1" ht="78.75" customHeight="1">
      <c r="A477" s="610"/>
      <c r="B477" s="674"/>
      <c r="C477" s="610"/>
      <c r="D477" s="768"/>
      <c r="E477" s="774"/>
      <c r="F477" s="774"/>
      <c r="G477" s="768"/>
      <c r="H477" s="757"/>
      <c r="I477" s="648"/>
      <c r="J477" s="463" t="s">
        <v>907</v>
      </c>
      <c r="K477" s="463" t="s">
        <v>856</v>
      </c>
      <c r="L477" s="507" t="s">
        <v>176</v>
      </c>
      <c r="M477" s="522">
        <v>3</v>
      </c>
      <c r="N477" s="517">
        <v>4</v>
      </c>
      <c r="O477" s="406">
        <f t="shared" ref="O477:O478" si="104">IF(N477/M477&gt;1,100)</f>
        <v>100</v>
      </c>
      <c r="P477" s="772"/>
      <c r="Q477" s="409"/>
    </row>
    <row r="478" spans="1:17" s="100" customFormat="1" ht="78.75" customHeight="1">
      <c r="A478" s="610"/>
      <c r="B478" s="674"/>
      <c r="C478" s="610"/>
      <c r="D478" s="768"/>
      <c r="E478" s="774"/>
      <c r="F478" s="774"/>
      <c r="G478" s="768"/>
      <c r="H478" s="757"/>
      <c r="I478" s="648"/>
      <c r="J478" s="463" t="s">
        <v>908</v>
      </c>
      <c r="K478" s="463" t="s">
        <v>909</v>
      </c>
      <c r="L478" s="507" t="s">
        <v>176</v>
      </c>
      <c r="M478" s="522">
        <v>9</v>
      </c>
      <c r="N478" s="517">
        <v>23</v>
      </c>
      <c r="O478" s="406">
        <f t="shared" si="104"/>
        <v>100</v>
      </c>
      <c r="P478" s="772"/>
      <c r="Q478" s="409"/>
    </row>
    <row r="479" spans="1:17" s="100" customFormat="1" ht="78.75" customHeight="1">
      <c r="A479" s="610"/>
      <c r="B479" s="674"/>
      <c r="C479" s="610"/>
      <c r="D479" s="768"/>
      <c r="E479" s="774"/>
      <c r="F479" s="774"/>
      <c r="G479" s="768"/>
      <c r="H479" s="757"/>
      <c r="I479" s="648"/>
      <c r="J479" s="463" t="s">
        <v>910</v>
      </c>
      <c r="K479" s="463" t="s">
        <v>836</v>
      </c>
      <c r="L479" s="507" t="s">
        <v>109</v>
      </c>
      <c r="M479" s="523">
        <v>1570099</v>
      </c>
      <c r="N479" s="516">
        <v>1392954</v>
      </c>
      <c r="O479" s="406">
        <f t="shared" si="102"/>
        <v>88.717590419457622</v>
      </c>
      <c r="P479" s="772"/>
      <c r="Q479" s="92" t="s">
        <v>843</v>
      </c>
    </row>
    <row r="480" spans="1:17" s="100" customFormat="1" ht="78.75" customHeight="1">
      <c r="A480" s="611"/>
      <c r="B480" s="675"/>
      <c r="C480" s="611"/>
      <c r="D480" s="769"/>
      <c r="E480" s="775"/>
      <c r="F480" s="775"/>
      <c r="G480" s="769"/>
      <c r="H480" s="758"/>
      <c r="I480" s="649"/>
      <c r="J480" s="463" t="s">
        <v>911</v>
      </c>
      <c r="K480" s="463" t="s">
        <v>912</v>
      </c>
      <c r="L480" s="507" t="s">
        <v>176</v>
      </c>
      <c r="M480" s="522">
        <v>38</v>
      </c>
      <c r="N480" s="517">
        <v>38</v>
      </c>
      <c r="O480" s="406">
        <f t="shared" si="102"/>
        <v>100</v>
      </c>
      <c r="P480" s="773"/>
      <c r="Q480" s="409"/>
    </row>
    <row r="481" spans="1:17" s="100" customFormat="1" ht="78.75" customHeight="1">
      <c r="A481" s="700" t="s">
        <v>913</v>
      </c>
      <c r="B481" s="765" t="s">
        <v>823</v>
      </c>
      <c r="C481" s="700" t="s">
        <v>824</v>
      </c>
      <c r="D481" s="681" t="s">
        <v>132</v>
      </c>
      <c r="E481" s="682">
        <v>61870.1</v>
      </c>
      <c r="F481" s="682">
        <v>61870.1</v>
      </c>
      <c r="G481" s="681" t="s">
        <v>65</v>
      </c>
      <c r="H481" s="756">
        <f>F481/E481*100</f>
        <v>100</v>
      </c>
      <c r="I481" s="681"/>
      <c r="J481" s="463" t="s">
        <v>825</v>
      </c>
      <c r="K481" s="463" t="s">
        <v>826</v>
      </c>
      <c r="L481" s="507" t="s">
        <v>109</v>
      </c>
      <c r="M481" s="519">
        <v>28612</v>
      </c>
      <c r="N481" s="519">
        <v>28612</v>
      </c>
      <c r="O481" s="406">
        <f t="shared" si="102"/>
        <v>100</v>
      </c>
      <c r="P481" s="771">
        <f>SUM(O481:O484)/4</f>
        <v>97.286585365853654</v>
      </c>
      <c r="Q481" s="409"/>
    </row>
    <row r="482" spans="1:17" s="100" customFormat="1" ht="78.75" customHeight="1">
      <c r="A482" s="763"/>
      <c r="B482" s="766"/>
      <c r="C482" s="763"/>
      <c r="D482" s="768"/>
      <c r="E482" s="774"/>
      <c r="F482" s="774"/>
      <c r="G482" s="768"/>
      <c r="H482" s="757"/>
      <c r="I482" s="768"/>
      <c r="J482" s="463" t="s">
        <v>827</v>
      </c>
      <c r="K482" s="463" t="s">
        <v>840</v>
      </c>
      <c r="L482" s="507" t="s">
        <v>109</v>
      </c>
      <c r="M482" s="517">
        <v>820</v>
      </c>
      <c r="N482" s="517">
        <v>731</v>
      </c>
      <c r="O482" s="406">
        <f t="shared" si="102"/>
        <v>89.146341463414629</v>
      </c>
      <c r="P482" s="772"/>
      <c r="Q482" s="463" t="s">
        <v>914</v>
      </c>
    </row>
    <row r="483" spans="1:17" s="100" customFormat="1" ht="78.75" customHeight="1">
      <c r="A483" s="763"/>
      <c r="B483" s="766"/>
      <c r="C483" s="763"/>
      <c r="D483" s="768"/>
      <c r="E483" s="774"/>
      <c r="F483" s="774"/>
      <c r="G483" s="768"/>
      <c r="H483" s="757"/>
      <c r="I483" s="768"/>
      <c r="J483" s="463" t="s">
        <v>853</v>
      </c>
      <c r="K483" s="463" t="s">
        <v>832</v>
      </c>
      <c r="L483" s="507" t="s">
        <v>176</v>
      </c>
      <c r="M483" s="517">
        <v>100</v>
      </c>
      <c r="N483" s="517">
        <v>781</v>
      </c>
      <c r="O483" s="406">
        <f t="shared" ref="O483" si="105">IF(N483/M483&gt;1,100)</f>
        <v>100</v>
      </c>
      <c r="P483" s="772"/>
      <c r="Q483" s="463" t="s">
        <v>915</v>
      </c>
    </row>
    <row r="484" spans="1:17" s="100" customFormat="1" ht="78.75" customHeight="1">
      <c r="A484" s="764"/>
      <c r="B484" s="767"/>
      <c r="C484" s="764"/>
      <c r="D484" s="769"/>
      <c r="E484" s="775"/>
      <c r="F484" s="775"/>
      <c r="G484" s="769"/>
      <c r="H484" s="758"/>
      <c r="I484" s="769"/>
      <c r="J484" s="463" t="s">
        <v>888</v>
      </c>
      <c r="K484" s="463" t="s">
        <v>836</v>
      </c>
      <c r="L484" s="507" t="s">
        <v>109</v>
      </c>
      <c r="M484" s="519">
        <v>512912</v>
      </c>
      <c r="N484" s="519">
        <v>512912</v>
      </c>
      <c r="O484" s="406">
        <f t="shared" ref="O484:O485" si="106">(N484/M484)*100</f>
        <v>100</v>
      </c>
      <c r="P484" s="773"/>
      <c r="Q484" s="409"/>
    </row>
    <row r="485" spans="1:17" s="100" customFormat="1" ht="78.75" customHeight="1">
      <c r="A485" s="700" t="s">
        <v>916</v>
      </c>
      <c r="B485" s="765" t="s">
        <v>823</v>
      </c>
      <c r="C485" s="700" t="s">
        <v>824</v>
      </c>
      <c r="D485" s="681" t="s">
        <v>133</v>
      </c>
      <c r="E485" s="682">
        <v>82902.2</v>
      </c>
      <c r="F485" s="682">
        <v>82821.600000000006</v>
      </c>
      <c r="G485" s="681" t="s">
        <v>65</v>
      </c>
      <c r="H485" s="756">
        <f>F485/E485*100</f>
        <v>99.902777007124072</v>
      </c>
      <c r="I485" s="681"/>
      <c r="J485" s="463" t="s">
        <v>825</v>
      </c>
      <c r="K485" s="463" t="s">
        <v>826</v>
      </c>
      <c r="L485" s="507" t="s">
        <v>109</v>
      </c>
      <c r="M485" s="519">
        <v>22000</v>
      </c>
      <c r="N485" s="519">
        <v>22000</v>
      </c>
      <c r="O485" s="406">
        <f t="shared" si="106"/>
        <v>100</v>
      </c>
      <c r="P485" s="771">
        <f>SUM(O485:O488)/4</f>
        <v>100</v>
      </c>
      <c r="Q485" s="409"/>
    </row>
    <row r="486" spans="1:17" s="100" customFormat="1" ht="78.75" customHeight="1">
      <c r="A486" s="763"/>
      <c r="B486" s="766"/>
      <c r="C486" s="763"/>
      <c r="D486" s="768"/>
      <c r="E486" s="774"/>
      <c r="F486" s="774"/>
      <c r="G486" s="768"/>
      <c r="H486" s="757"/>
      <c r="I486" s="768"/>
      <c r="J486" s="463" t="s">
        <v>917</v>
      </c>
      <c r="K486" s="463" t="s">
        <v>840</v>
      </c>
      <c r="L486" s="507" t="s">
        <v>109</v>
      </c>
      <c r="M486" s="517">
        <v>700</v>
      </c>
      <c r="N486" s="517">
        <v>893</v>
      </c>
      <c r="O486" s="406">
        <f t="shared" ref="O486:O490" si="107">IF(N486/M486&gt;1,100)</f>
        <v>100</v>
      </c>
      <c r="P486" s="772"/>
      <c r="Q486" s="409"/>
    </row>
    <row r="487" spans="1:17" s="100" customFormat="1" ht="78.75" customHeight="1">
      <c r="A487" s="763"/>
      <c r="B487" s="766"/>
      <c r="C487" s="763"/>
      <c r="D487" s="768"/>
      <c r="E487" s="774"/>
      <c r="F487" s="774"/>
      <c r="G487" s="768"/>
      <c r="H487" s="757"/>
      <c r="I487" s="768"/>
      <c r="J487" s="463" t="s">
        <v>853</v>
      </c>
      <c r="K487" s="463" t="s">
        <v>832</v>
      </c>
      <c r="L487" s="507" t="s">
        <v>176</v>
      </c>
      <c r="M487" s="517">
        <v>462</v>
      </c>
      <c r="N487" s="517">
        <v>471</v>
      </c>
      <c r="O487" s="406">
        <f t="shared" si="107"/>
        <v>100</v>
      </c>
      <c r="P487" s="772"/>
      <c r="Q487" s="409"/>
    </row>
    <row r="488" spans="1:17" s="100" customFormat="1" ht="78.75" customHeight="1">
      <c r="A488" s="764"/>
      <c r="B488" s="767"/>
      <c r="C488" s="764"/>
      <c r="D488" s="769"/>
      <c r="E488" s="775"/>
      <c r="F488" s="775"/>
      <c r="G488" s="769"/>
      <c r="H488" s="758"/>
      <c r="I488" s="769"/>
      <c r="J488" s="463" t="s">
        <v>888</v>
      </c>
      <c r="K488" s="463" t="s">
        <v>918</v>
      </c>
      <c r="L488" s="507" t="s">
        <v>109</v>
      </c>
      <c r="M488" s="519">
        <v>884100</v>
      </c>
      <c r="N488" s="519">
        <v>1180019</v>
      </c>
      <c r="O488" s="406">
        <f t="shared" si="107"/>
        <v>100</v>
      </c>
      <c r="P488" s="773"/>
      <c r="Q488" s="409"/>
    </row>
    <row r="489" spans="1:17" s="100" customFormat="1" ht="78.75" customHeight="1">
      <c r="A489" s="700" t="s">
        <v>919</v>
      </c>
      <c r="B489" s="765" t="s">
        <v>823</v>
      </c>
      <c r="C489" s="700" t="s">
        <v>824</v>
      </c>
      <c r="D489" s="681" t="s">
        <v>134</v>
      </c>
      <c r="E489" s="682">
        <v>52677.7</v>
      </c>
      <c r="F489" s="682">
        <v>52677.5</v>
      </c>
      <c r="G489" s="681" t="s">
        <v>65</v>
      </c>
      <c r="H489" s="756">
        <f>F489/E489*100</f>
        <v>99.999620332702449</v>
      </c>
      <c r="I489" s="681"/>
      <c r="J489" s="463" t="s">
        <v>920</v>
      </c>
      <c r="K489" s="463" t="s">
        <v>826</v>
      </c>
      <c r="L489" s="507" t="s">
        <v>109</v>
      </c>
      <c r="M489" s="524">
        <v>24200.7</v>
      </c>
      <c r="N489" s="524">
        <v>25100.799999999999</v>
      </c>
      <c r="O489" s="406">
        <f t="shared" si="107"/>
        <v>100</v>
      </c>
      <c r="P489" s="771">
        <f>SUM(O489:O491)/3</f>
        <v>99.356324503453394</v>
      </c>
      <c r="Q489" s="409"/>
    </row>
    <row r="490" spans="1:17" s="100" customFormat="1" ht="78.75" customHeight="1">
      <c r="A490" s="763"/>
      <c r="B490" s="766"/>
      <c r="C490" s="763"/>
      <c r="D490" s="768"/>
      <c r="E490" s="774"/>
      <c r="F490" s="774"/>
      <c r="G490" s="768"/>
      <c r="H490" s="757"/>
      <c r="I490" s="768"/>
      <c r="J490" s="463" t="s">
        <v>917</v>
      </c>
      <c r="K490" s="463" t="s">
        <v>840</v>
      </c>
      <c r="L490" s="507" t="s">
        <v>109</v>
      </c>
      <c r="M490" s="524">
        <v>1039.8</v>
      </c>
      <c r="N490" s="524">
        <v>1092.9000000000001</v>
      </c>
      <c r="O490" s="406">
        <f t="shared" si="107"/>
        <v>100</v>
      </c>
      <c r="P490" s="772"/>
      <c r="Q490" s="409"/>
    </row>
    <row r="491" spans="1:17" s="100" customFormat="1" ht="78.75" customHeight="1">
      <c r="A491" s="764"/>
      <c r="B491" s="767"/>
      <c r="C491" s="764"/>
      <c r="D491" s="769"/>
      <c r="E491" s="775"/>
      <c r="F491" s="775"/>
      <c r="G491" s="769"/>
      <c r="H491" s="758"/>
      <c r="I491" s="769"/>
      <c r="J491" s="463" t="s">
        <v>881</v>
      </c>
      <c r="K491" s="463" t="s">
        <v>836</v>
      </c>
      <c r="L491" s="507" t="s">
        <v>109</v>
      </c>
      <c r="M491" s="519">
        <v>310612</v>
      </c>
      <c r="N491" s="519">
        <v>304614</v>
      </c>
      <c r="O491" s="406">
        <f t="shared" ref="O491" si="108">(N491/M491)*100</f>
        <v>98.068973510360195</v>
      </c>
      <c r="P491" s="773"/>
      <c r="Q491" s="463" t="s">
        <v>921</v>
      </c>
    </row>
    <row r="492" spans="1:17" s="100" customFormat="1" ht="78.75" customHeight="1">
      <c r="A492" s="700" t="s">
        <v>922</v>
      </c>
      <c r="B492" s="765" t="s">
        <v>823</v>
      </c>
      <c r="C492" s="700" t="s">
        <v>824</v>
      </c>
      <c r="D492" s="681" t="s">
        <v>135</v>
      </c>
      <c r="E492" s="682">
        <v>78363.199999999997</v>
      </c>
      <c r="F492" s="682">
        <v>78336.600000000006</v>
      </c>
      <c r="G492" s="681" t="s">
        <v>65</v>
      </c>
      <c r="H492" s="756">
        <f>F492/E492*100</f>
        <v>99.966055495436649</v>
      </c>
      <c r="I492" s="681"/>
      <c r="J492" s="463" t="s">
        <v>825</v>
      </c>
      <c r="K492" s="463" t="s">
        <v>826</v>
      </c>
      <c r="L492" s="507" t="s">
        <v>109</v>
      </c>
      <c r="M492" s="519">
        <v>3200</v>
      </c>
      <c r="N492" s="519">
        <v>5050</v>
      </c>
      <c r="O492" s="406">
        <f t="shared" ref="O492" si="109">IF(N492/M492&gt;1,100)</f>
        <v>100</v>
      </c>
      <c r="P492" s="771">
        <f>SUM(O492:O497)/6</f>
        <v>93.066777993248593</v>
      </c>
      <c r="Q492" s="463" t="s">
        <v>923</v>
      </c>
    </row>
    <row r="493" spans="1:17" s="100" customFormat="1" ht="78.75" customHeight="1">
      <c r="A493" s="763"/>
      <c r="B493" s="766"/>
      <c r="C493" s="763"/>
      <c r="D493" s="768"/>
      <c r="E493" s="774"/>
      <c r="F493" s="774"/>
      <c r="G493" s="768"/>
      <c r="H493" s="757"/>
      <c r="I493" s="768"/>
      <c r="J493" s="463" t="s">
        <v>924</v>
      </c>
      <c r="K493" s="463" t="s">
        <v>925</v>
      </c>
      <c r="L493" s="507" t="s">
        <v>109</v>
      </c>
      <c r="M493" s="519">
        <v>22500</v>
      </c>
      <c r="N493" s="519">
        <v>21525</v>
      </c>
      <c r="O493" s="406">
        <f t="shared" ref="O493:O501" si="110">(N493/M493)*100</f>
        <v>95.666666666666671</v>
      </c>
      <c r="P493" s="772"/>
      <c r="Q493" s="463" t="s">
        <v>926</v>
      </c>
    </row>
    <row r="494" spans="1:17" s="100" customFormat="1" ht="78.75" customHeight="1">
      <c r="A494" s="763"/>
      <c r="B494" s="766"/>
      <c r="C494" s="763"/>
      <c r="D494" s="768"/>
      <c r="E494" s="774"/>
      <c r="F494" s="774"/>
      <c r="G494" s="768"/>
      <c r="H494" s="757"/>
      <c r="I494" s="768"/>
      <c r="J494" s="463" t="s">
        <v>853</v>
      </c>
      <c r="K494" s="463" t="s">
        <v>832</v>
      </c>
      <c r="L494" s="507" t="s">
        <v>176</v>
      </c>
      <c r="M494" s="517">
        <v>340</v>
      </c>
      <c r="N494" s="517">
        <v>241</v>
      </c>
      <c r="O494" s="406">
        <f t="shared" si="110"/>
        <v>70.882352941176478</v>
      </c>
      <c r="P494" s="772"/>
      <c r="Q494" s="92" t="s">
        <v>854</v>
      </c>
    </row>
    <row r="495" spans="1:17" s="100" customFormat="1" ht="78.75" customHeight="1">
      <c r="A495" s="763"/>
      <c r="B495" s="766"/>
      <c r="C495" s="763"/>
      <c r="D495" s="768"/>
      <c r="E495" s="774"/>
      <c r="F495" s="774"/>
      <c r="G495" s="768"/>
      <c r="H495" s="757"/>
      <c r="I495" s="768"/>
      <c r="J495" s="463" t="s">
        <v>927</v>
      </c>
      <c r="K495" s="463" t="s">
        <v>928</v>
      </c>
      <c r="L495" s="507" t="s">
        <v>109</v>
      </c>
      <c r="M495" s="517">
        <v>462.5</v>
      </c>
      <c r="N495" s="517">
        <v>462.5</v>
      </c>
      <c r="O495" s="406">
        <f t="shared" si="110"/>
        <v>100</v>
      </c>
      <c r="P495" s="772"/>
      <c r="Q495" s="409"/>
    </row>
    <row r="496" spans="1:17" s="100" customFormat="1" ht="78.75" customHeight="1">
      <c r="A496" s="763"/>
      <c r="B496" s="766"/>
      <c r="C496" s="763"/>
      <c r="D496" s="768"/>
      <c r="E496" s="774"/>
      <c r="F496" s="774"/>
      <c r="G496" s="768"/>
      <c r="H496" s="757"/>
      <c r="I496" s="768"/>
      <c r="J496" s="463" t="s">
        <v>929</v>
      </c>
      <c r="K496" s="463" t="s">
        <v>836</v>
      </c>
      <c r="L496" s="507" t="s">
        <v>109</v>
      </c>
      <c r="M496" s="519">
        <v>182000</v>
      </c>
      <c r="N496" s="519">
        <v>167170</v>
      </c>
      <c r="O496" s="406">
        <f t="shared" si="110"/>
        <v>91.85164835164835</v>
      </c>
      <c r="P496" s="772"/>
      <c r="Q496" s="464" t="s">
        <v>932</v>
      </c>
    </row>
    <row r="497" spans="1:17" s="100" customFormat="1" ht="78.75" customHeight="1">
      <c r="A497" s="764"/>
      <c r="B497" s="767"/>
      <c r="C497" s="764"/>
      <c r="D497" s="769"/>
      <c r="E497" s="775"/>
      <c r="F497" s="775"/>
      <c r="G497" s="769"/>
      <c r="H497" s="758"/>
      <c r="I497" s="769"/>
      <c r="J497" s="463" t="s">
        <v>931</v>
      </c>
      <c r="K497" s="463" t="s">
        <v>407</v>
      </c>
      <c r="L497" s="507" t="s">
        <v>176</v>
      </c>
      <c r="M497" s="517">
        <v>207</v>
      </c>
      <c r="N497" s="517">
        <v>207</v>
      </c>
      <c r="O497" s="406">
        <f t="shared" si="110"/>
        <v>100</v>
      </c>
      <c r="P497" s="773"/>
      <c r="Q497" s="351"/>
    </row>
    <row r="498" spans="1:17" s="100" customFormat="1" ht="78.75" customHeight="1">
      <c r="A498" s="700" t="s">
        <v>933</v>
      </c>
      <c r="B498" s="765" t="s">
        <v>823</v>
      </c>
      <c r="C498" s="700" t="s">
        <v>824</v>
      </c>
      <c r="D498" s="681" t="s">
        <v>136</v>
      </c>
      <c r="E498" s="682">
        <v>48664.3</v>
      </c>
      <c r="F498" s="682">
        <v>48664</v>
      </c>
      <c r="G498" s="681" t="s">
        <v>65</v>
      </c>
      <c r="H498" s="756">
        <f>F498/E498*100</f>
        <v>99.99938353166489</v>
      </c>
      <c r="I498" s="681"/>
      <c r="J498" s="463" t="s">
        <v>920</v>
      </c>
      <c r="K498" s="463" t="s">
        <v>826</v>
      </c>
      <c r="L498" s="507" t="s">
        <v>109</v>
      </c>
      <c r="M498" s="524">
        <v>10432.700000000001</v>
      </c>
      <c r="N498" s="524">
        <v>9292.14</v>
      </c>
      <c r="O498" s="406">
        <f t="shared" si="110"/>
        <v>89.067451378837674</v>
      </c>
      <c r="P498" s="771">
        <f>SUM(O498:O501)/4</f>
        <v>89.85393738859382</v>
      </c>
      <c r="Q498" s="464" t="s">
        <v>934</v>
      </c>
    </row>
    <row r="499" spans="1:17" s="100" customFormat="1" ht="109.5" customHeight="1">
      <c r="A499" s="763"/>
      <c r="B499" s="766"/>
      <c r="C499" s="763"/>
      <c r="D499" s="768"/>
      <c r="E499" s="774"/>
      <c r="F499" s="774"/>
      <c r="G499" s="768"/>
      <c r="H499" s="757"/>
      <c r="I499" s="768"/>
      <c r="J499" s="463" t="s">
        <v>917</v>
      </c>
      <c r="K499" s="463" t="s">
        <v>935</v>
      </c>
      <c r="L499" s="507" t="s">
        <v>109</v>
      </c>
      <c r="M499" s="524">
        <v>1507.1</v>
      </c>
      <c r="N499" s="524">
        <v>1180.7</v>
      </c>
      <c r="O499" s="406">
        <f t="shared" si="110"/>
        <v>78.342512109349087</v>
      </c>
      <c r="P499" s="772"/>
      <c r="Q499" s="464" t="s">
        <v>936</v>
      </c>
    </row>
    <row r="500" spans="1:17" s="100" customFormat="1" ht="78.75" customHeight="1">
      <c r="A500" s="763"/>
      <c r="B500" s="766"/>
      <c r="C500" s="763"/>
      <c r="D500" s="768"/>
      <c r="E500" s="774"/>
      <c r="F500" s="774"/>
      <c r="G500" s="768"/>
      <c r="H500" s="757"/>
      <c r="I500" s="768"/>
      <c r="J500" s="463" t="s">
        <v>853</v>
      </c>
      <c r="K500" s="463" t="s">
        <v>832</v>
      </c>
      <c r="L500" s="507" t="s">
        <v>176</v>
      </c>
      <c r="M500" s="517">
        <v>904</v>
      </c>
      <c r="N500" s="517">
        <v>834</v>
      </c>
      <c r="O500" s="406">
        <f t="shared" si="110"/>
        <v>92.256637168141594</v>
      </c>
      <c r="P500" s="772"/>
      <c r="Q500" s="92" t="s">
        <v>854</v>
      </c>
    </row>
    <row r="501" spans="1:17" s="100" customFormat="1" ht="78.75" customHeight="1">
      <c r="A501" s="764"/>
      <c r="B501" s="767"/>
      <c r="C501" s="764"/>
      <c r="D501" s="769"/>
      <c r="E501" s="775"/>
      <c r="F501" s="775"/>
      <c r="G501" s="769"/>
      <c r="H501" s="758"/>
      <c r="I501" s="769"/>
      <c r="J501" s="463" t="s">
        <v>888</v>
      </c>
      <c r="K501" s="463" t="s">
        <v>836</v>
      </c>
      <c r="L501" s="507" t="s">
        <v>109</v>
      </c>
      <c r="M501" s="519">
        <v>558100</v>
      </c>
      <c r="N501" s="519">
        <v>556700</v>
      </c>
      <c r="O501" s="406">
        <f t="shared" si="110"/>
        <v>99.74914889804694</v>
      </c>
      <c r="P501" s="773"/>
      <c r="Q501" s="92" t="s">
        <v>937</v>
      </c>
    </row>
    <row r="502" spans="1:17" s="100" customFormat="1" ht="78.75" customHeight="1">
      <c r="A502" s="700" t="s">
        <v>938</v>
      </c>
      <c r="B502" s="765" t="s">
        <v>823</v>
      </c>
      <c r="C502" s="700" t="s">
        <v>824</v>
      </c>
      <c r="D502" s="681" t="s">
        <v>137</v>
      </c>
      <c r="E502" s="682">
        <v>26203.1</v>
      </c>
      <c r="F502" s="682">
        <v>26203</v>
      </c>
      <c r="G502" s="681" t="s">
        <v>65</v>
      </c>
      <c r="H502" s="756">
        <f>F502/E502*100</f>
        <v>99.999618365765883</v>
      </c>
      <c r="I502" s="681"/>
      <c r="J502" s="463" t="s">
        <v>920</v>
      </c>
      <c r="K502" s="463" t="s">
        <v>826</v>
      </c>
      <c r="L502" s="507" t="s">
        <v>109</v>
      </c>
      <c r="M502" s="524">
        <v>8930.2999999999993</v>
      </c>
      <c r="N502" s="524">
        <v>12718.6</v>
      </c>
      <c r="O502" s="406">
        <f t="shared" ref="O502:O504" si="111">IF(N502/M502&gt;1,100)</f>
        <v>100</v>
      </c>
      <c r="P502" s="771">
        <f>SUM(O502:O505)/4</f>
        <v>97.686596029629101</v>
      </c>
      <c r="Q502" s="92" t="s">
        <v>939</v>
      </c>
    </row>
    <row r="503" spans="1:17" s="100" customFormat="1" ht="78.75" customHeight="1">
      <c r="A503" s="763"/>
      <c r="B503" s="766"/>
      <c r="C503" s="763"/>
      <c r="D503" s="768"/>
      <c r="E503" s="774"/>
      <c r="F503" s="774"/>
      <c r="G503" s="768"/>
      <c r="H503" s="757"/>
      <c r="I503" s="768"/>
      <c r="J503" s="463" t="s">
        <v>917</v>
      </c>
      <c r="K503" s="463" t="s">
        <v>828</v>
      </c>
      <c r="L503" s="507" t="s">
        <v>176</v>
      </c>
      <c r="M503" s="517">
        <v>20</v>
      </c>
      <c r="N503" s="517">
        <v>26</v>
      </c>
      <c r="O503" s="406">
        <f t="shared" si="111"/>
        <v>100</v>
      </c>
      <c r="P503" s="772"/>
      <c r="Q503" s="409"/>
    </row>
    <row r="504" spans="1:17" s="100" customFormat="1" ht="78.75" customHeight="1">
      <c r="A504" s="763"/>
      <c r="B504" s="766"/>
      <c r="C504" s="763"/>
      <c r="D504" s="768"/>
      <c r="E504" s="774"/>
      <c r="F504" s="774"/>
      <c r="G504" s="768"/>
      <c r="H504" s="757"/>
      <c r="I504" s="768"/>
      <c r="J504" s="463" t="s">
        <v>853</v>
      </c>
      <c r="K504" s="463" t="s">
        <v>832</v>
      </c>
      <c r="L504" s="507" t="s">
        <v>176</v>
      </c>
      <c r="M504" s="517">
        <v>791</v>
      </c>
      <c r="N504" s="517">
        <v>913</v>
      </c>
      <c r="O504" s="406">
        <f t="shared" si="111"/>
        <v>100</v>
      </c>
      <c r="P504" s="772"/>
      <c r="Q504" s="409"/>
    </row>
    <row r="505" spans="1:17" s="100" customFormat="1" ht="78.75" customHeight="1">
      <c r="A505" s="764"/>
      <c r="B505" s="767"/>
      <c r="C505" s="764"/>
      <c r="D505" s="769"/>
      <c r="E505" s="775"/>
      <c r="F505" s="775"/>
      <c r="G505" s="769"/>
      <c r="H505" s="758"/>
      <c r="I505" s="769"/>
      <c r="J505" s="463" t="s">
        <v>888</v>
      </c>
      <c r="K505" s="463" t="s">
        <v>836</v>
      </c>
      <c r="L505" s="507" t="s">
        <v>109</v>
      </c>
      <c r="M505" s="524">
        <v>357810.4</v>
      </c>
      <c r="N505" s="524">
        <v>324700</v>
      </c>
      <c r="O505" s="406">
        <f t="shared" ref="O505:O510" si="112">(N505/M505)*100</f>
        <v>90.746384118516389</v>
      </c>
      <c r="P505" s="773"/>
      <c r="Q505" s="464" t="s">
        <v>930</v>
      </c>
    </row>
    <row r="506" spans="1:17" s="100" customFormat="1" ht="78.75" customHeight="1">
      <c r="A506" s="700" t="s">
        <v>940</v>
      </c>
      <c r="B506" s="765" t="s">
        <v>823</v>
      </c>
      <c r="C506" s="700" t="s">
        <v>824</v>
      </c>
      <c r="D506" s="681" t="s">
        <v>138</v>
      </c>
      <c r="E506" s="682">
        <v>36650.400000000001</v>
      </c>
      <c r="F506" s="682">
        <v>36649.800000000003</v>
      </c>
      <c r="G506" s="681" t="s">
        <v>65</v>
      </c>
      <c r="H506" s="756">
        <f>F506/E506*100</f>
        <v>99.998362910091018</v>
      </c>
      <c r="I506" s="681"/>
      <c r="J506" s="463" t="s">
        <v>920</v>
      </c>
      <c r="K506" s="463" t="s">
        <v>826</v>
      </c>
      <c r="L506" s="507" t="s">
        <v>109</v>
      </c>
      <c r="M506" s="524">
        <v>7650.9</v>
      </c>
      <c r="N506" s="524">
        <v>6767.9</v>
      </c>
      <c r="O506" s="406">
        <f t="shared" si="112"/>
        <v>88.458874119384646</v>
      </c>
      <c r="P506" s="771">
        <f>SUM(O506:O510)/5</f>
        <v>76.073496700312717</v>
      </c>
      <c r="Q506" s="464" t="s">
        <v>941</v>
      </c>
    </row>
    <row r="507" spans="1:17" s="100" customFormat="1" ht="78.75" customHeight="1">
      <c r="A507" s="763"/>
      <c r="B507" s="766"/>
      <c r="C507" s="763"/>
      <c r="D507" s="768"/>
      <c r="E507" s="774"/>
      <c r="F507" s="774"/>
      <c r="G507" s="768"/>
      <c r="H507" s="757"/>
      <c r="I507" s="768"/>
      <c r="J507" s="463" t="s">
        <v>917</v>
      </c>
      <c r="K507" s="463" t="s">
        <v>918</v>
      </c>
      <c r="L507" s="507" t="s">
        <v>109</v>
      </c>
      <c r="M507" s="517">
        <v>644.4</v>
      </c>
      <c r="N507" s="517">
        <v>807.9</v>
      </c>
      <c r="O507" s="406">
        <f t="shared" ref="O507" si="113">IF(N507/M507&gt;1,100)</f>
        <v>100</v>
      </c>
      <c r="P507" s="772"/>
      <c r="Q507" s="409"/>
    </row>
    <row r="508" spans="1:17" s="100" customFormat="1" ht="78.75" customHeight="1">
      <c r="A508" s="763"/>
      <c r="B508" s="766"/>
      <c r="C508" s="763"/>
      <c r="D508" s="768"/>
      <c r="E508" s="774"/>
      <c r="F508" s="774"/>
      <c r="G508" s="768"/>
      <c r="H508" s="757"/>
      <c r="I508" s="768"/>
      <c r="J508" s="463" t="s">
        <v>853</v>
      </c>
      <c r="K508" s="463" t="s">
        <v>832</v>
      </c>
      <c r="L508" s="507" t="s">
        <v>176</v>
      </c>
      <c r="M508" s="519">
        <v>1000</v>
      </c>
      <c r="N508" s="517">
        <v>482</v>
      </c>
      <c r="O508" s="406">
        <f t="shared" si="112"/>
        <v>48.199999999999996</v>
      </c>
      <c r="P508" s="772"/>
      <c r="Q508" s="606" t="s">
        <v>942</v>
      </c>
    </row>
    <row r="509" spans="1:17" s="100" customFormat="1" ht="78.75" customHeight="1">
      <c r="A509" s="763"/>
      <c r="B509" s="766"/>
      <c r="C509" s="763"/>
      <c r="D509" s="768"/>
      <c r="E509" s="774"/>
      <c r="F509" s="774"/>
      <c r="G509" s="768"/>
      <c r="H509" s="757"/>
      <c r="I509" s="768"/>
      <c r="J509" s="463" t="s">
        <v>943</v>
      </c>
      <c r="K509" s="463" t="s">
        <v>832</v>
      </c>
      <c r="L509" s="507" t="s">
        <v>176</v>
      </c>
      <c r="M509" s="517">
        <v>1926</v>
      </c>
      <c r="N509" s="517">
        <v>940</v>
      </c>
      <c r="O509" s="406">
        <f t="shared" si="112"/>
        <v>48.805815160955348</v>
      </c>
      <c r="P509" s="772"/>
      <c r="Q509" s="607"/>
    </row>
    <row r="510" spans="1:17" s="100" customFormat="1" ht="78.75" customHeight="1">
      <c r="A510" s="764"/>
      <c r="B510" s="767"/>
      <c r="C510" s="764"/>
      <c r="D510" s="769"/>
      <c r="E510" s="775"/>
      <c r="F510" s="775"/>
      <c r="G510" s="769"/>
      <c r="H510" s="758"/>
      <c r="I510" s="769"/>
      <c r="J510" s="463" t="s">
        <v>929</v>
      </c>
      <c r="K510" s="463" t="s">
        <v>836</v>
      </c>
      <c r="L510" s="507" t="s">
        <v>109</v>
      </c>
      <c r="M510" s="524">
        <v>609665.4</v>
      </c>
      <c r="N510" s="524">
        <v>578589.5</v>
      </c>
      <c r="O510" s="406">
        <f t="shared" si="112"/>
        <v>94.902794221223644</v>
      </c>
      <c r="P510" s="773"/>
      <c r="Q510" s="464" t="s">
        <v>930</v>
      </c>
    </row>
    <row r="511" spans="1:17" s="100" customFormat="1" ht="78.75" customHeight="1">
      <c r="A511" s="700" t="s">
        <v>944</v>
      </c>
      <c r="B511" s="765" t="s">
        <v>823</v>
      </c>
      <c r="C511" s="700" t="s">
        <v>824</v>
      </c>
      <c r="D511" s="681" t="s">
        <v>139</v>
      </c>
      <c r="E511" s="682">
        <v>146183.29999999999</v>
      </c>
      <c r="F511" s="682">
        <v>146183.20000000001</v>
      </c>
      <c r="G511" s="681" t="s">
        <v>65</v>
      </c>
      <c r="H511" s="756">
        <f>(F511/E511)*100</f>
        <v>99.999931592733247</v>
      </c>
      <c r="I511" s="681"/>
      <c r="J511" s="463" t="s">
        <v>920</v>
      </c>
      <c r="K511" s="463" t="s">
        <v>826</v>
      </c>
      <c r="L511" s="507" t="s">
        <v>109</v>
      </c>
      <c r="M511" s="524">
        <v>113300</v>
      </c>
      <c r="N511" s="524">
        <v>113300</v>
      </c>
      <c r="O511" s="406">
        <f>(N511/M511)*100</f>
        <v>100</v>
      </c>
      <c r="P511" s="771">
        <f>SUM(O511:O516)/6</f>
        <v>100</v>
      </c>
      <c r="Q511" s="409"/>
    </row>
    <row r="512" spans="1:17" s="100" customFormat="1" ht="78.75" customHeight="1">
      <c r="A512" s="763"/>
      <c r="B512" s="766"/>
      <c r="C512" s="763"/>
      <c r="D512" s="768"/>
      <c r="E512" s="774"/>
      <c r="F512" s="774"/>
      <c r="G512" s="768"/>
      <c r="H512" s="757"/>
      <c r="I512" s="768"/>
      <c r="J512" s="463" t="s">
        <v>945</v>
      </c>
      <c r="K512" s="463" t="s">
        <v>946</v>
      </c>
      <c r="L512" s="507" t="s">
        <v>109</v>
      </c>
      <c r="M512" s="517">
        <v>610.29999999999995</v>
      </c>
      <c r="N512" s="517">
        <v>610.29999999999995</v>
      </c>
      <c r="O512" s="406">
        <f t="shared" ref="O512:O515" si="114">(N512/M512)*100</f>
        <v>100</v>
      </c>
      <c r="P512" s="772"/>
      <c r="Q512" s="409"/>
    </row>
    <row r="513" spans="1:165" s="100" customFormat="1" ht="78.75" customHeight="1">
      <c r="A513" s="763"/>
      <c r="B513" s="766"/>
      <c r="C513" s="763"/>
      <c r="D513" s="768"/>
      <c r="E513" s="774"/>
      <c r="F513" s="774"/>
      <c r="G513" s="768"/>
      <c r="H513" s="757"/>
      <c r="I513" s="768"/>
      <c r="J513" s="463" t="s">
        <v>853</v>
      </c>
      <c r="K513" s="463" t="s">
        <v>832</v>
      </c>
      <c r="L513" s="507" t="s">
        <v>176</v>
      </c>
      <c r="M513" s="517">
        <v>450</v>
      </c>
      <c r="N513" s="517">
        <v>450</v>
      </c>
      <c r="O513" s="406">
        <f t="shared" si="114"/>
        <v>100</v>
      </c>
      <c r="P513" s="772"/>
      <c r="Q513" s="409"/>
    </row>
    <row r="514" spans="1:165" s="100" customFormat="1" ht="78.75" customHeight="1">
      <c r="A514" s="763"/>
      <c r="B514" s="766"/>
      <c r="C514" s="763"/>
      <c r="D514" s="768"/>
      <c r="E514" s="774"/>
      <c r="F514" s="774"/>
      <c r="G514" s="768"/>
      <c r="H514" s="757"/>
      <c r="I514" s="768"/>
      <c r="J514" s="463" t="s">
        <v>947</v>
      </c>
      <c r="K514" s="463" t="s">
        <v>948</v>
      </c>
      <c r="L514" s="507" t="s">
        <v>176</v>
      </c>
      <c r="M514" s="517">
        <v>38</v>
      </c>
      <c r="N514" s="517">
        <v>44</v>
      </c>
      <c r="O514" s="406">
        <f t="shared" ref="O514:O516" si="115">IF(N514/M514&gt;1,100)</f>
        <v>100</v>
      </c>
      <c r="P514" s="772"/>
      <c r="Q514" s="409"/>
    </row>
    <row r="515" spans="1:165" s="100" customFormat="1" ht="78.75" customHeight="1">
      <c r="A515" s="763"/>
      <c r="B515" s="766"/>
      <c r="C515" s="763"/>
      <c r="D515" s="768"/>
      <c r="E515" s="774"/>
      <c r="F515" s="774"/>
      <c r="G515" s="768"/>
      <c r="H515" s="757"/>
      <c r="I515" s="768"/>
      <c r="J515" s="463" t="s">
        <v>857</v>
      </c>
      <c r="K515" s="463" t="s">
        <v>113</v>
      </c>
      <c r="L515" s="507" t="s">
        <v>176</v>
      </c>
      <c r="M515" s="517">
        <v>6362</v>
      </c>
      <c r="N515" s="517">
        <v>6362</v>
      </c>
      <c r="O515" s="406">
        <f t="shared" si="114"/>
        <v>100</v>
      </c>
      <c r="P515" s="772"/>
      <c r="Q515" s="409"/>
    </row>
    <row r="516" spans="1:165" s="100" customFormat="1" ht="78.75" customHeight="1">
      <c r="A516" s="764"/>
      <c r="B516" s="767"/>
      <c r="C516" s="764"/>
      <c r="D516" s="769"/>
      <c r="E516" s="775"/>
      <c r="F516" s="775"/>
      <c r="G516" s="769"/>
      <c r="H516" s="758"/>
      <c r="I516" s="769"/>
      <c r="J516" s="463" t="s">
        <v>876</v>
      </c>
      <c r="K516" s="463" t="s">
        <v>836</v>
      </c>
      <c r="L516" s="507" t="s">
        <v>109</v>
      </c>
      <c r="M516" s="515">
        <v>655700</v>
      </c>
      <c r="N516" s="515">
        <v>682200</v>
      </c>
      <c r="O516" s="406">
        <f t="shared" si="115"/>
        <v>100</v>
      </c>
      <c r="P516" s="773"/>
      <c r="Q516" s="512"/>
    </row>
    <row r="517" spans="1:165" s="44" customFormat="1" ht="39.75" customHeight="1">
      <c r="A517" s="666" t="s">
        <v>329</v>
      </c>
      <c r="B517" s="667"/>
      <c r="C517" s="667"/>
      <c r="D517" s="667"/>
      <c r="E517" s="667"/>
      <c r="F517" s="667"/>
      <c r="G517" s="667"/>
      <c r="H517" s="667"/>
      <c r="I517" s="667"/>
      <c r="J517" s="667"/>
      <c r="K517" s="667"/>
      <c r="L517" s="667"/>
      <c r="M517" s="667"/>
      <c r="N517" s="667"/>
      <c r="O517" s="667"/>
      <c r="P517" s="667"/>
      <c r="Q517" s="668"/>
      <c r="BS517" s="38"/>
      <c r="BT517" s="38"/>
      <c r="BU517" s="38"/>
      <c r="BV517" s="38"/>
      <c r="BW517" s="38"/>
      <c r="BX517" s="38"/>
      <c r="BY517" s="38"/>
      <c r="BZ517" s="38"/>
      <c r="CA517" s="38"/>
      <c r="CB517" s="38"/>
      <c r="CC517" s="38"/>
      <c r="CD517" s="38"/>
      <c r="CE517" s="38"/>
      <c r="CF517" s="38"/>
      <c r="CG517" s="38"/>
      <c r="CH517" s="38"/>
      <c r="CI517" s="38"/>
      <c r="CJ517" s="38"/>
      <c r="CK517" s="38"/>
      <c r="CL517" s="38"/>
      <c r="CM517" s="38"/>
      <c r="CN517" s="38"/>
      <c r="CO517" s="38"/>
      <c r="CP517" s="38"/>
      <c r="CQ517" s="38"/>
      <c r="CR517" s="38"/>
      <c r="CS517" s="38"/>
      <c r="CT517" s="38"/>
      <c r="CU517" s="38"/>
      <c r="CV517" s="38"/>
      <c r="CW517" s="38"/>
      <c r="CX517" s="38"/>
      <c r="CY517" s="38"/>
      <c r="CZ517" s="38"/>
      <c r="DA517" s="38"/>
      <c r="DB517" s="38"/>
      <c r="DC517" s="38"/>
      <c r="DD517" s="38"/>
      <c r="DE517" s="38"/>
      <c r="DF517" s="38"/>
      <c r="DG517" s="38"/>
      <c r="DH517" s="38"/>
      <c r="DI517" s="38"/>
      <c r="DJ517" s="38"/>
      <c r="DK517" s="38"/>
      <c r="DL517" s="38"/>
      <c r="DM517" s="38"/>
      <c r="DN517" s="38"/>
      <c r="DO517" s="38"/>
      <c r="DP517" s="38"/>
      <c r="DQ517" s="38"/>
      <c r="DR517" s="38"/>
      <c r="DS517" s="38"/>
      <c r="DT517" s="38"/>
      <c r="DU517" s="38"/>
      <c r="DV517" s="38"/>
      <c r="DW517" s="38"/>
      <c r="DX517" s="38"/>
      <c r="DY517" s="38"/>
      <c r="DZ517" s="38"/>
      <c r="EA517" s="38"/>
      <c r="EB517" s="38"/>
      <c r="EC517" s="38"/>
      <c r="ED517" s="38"/>
      <c r="EE517" s="38"/>
      <c r="EF517" s="38"/>
      <c r="EG517" s="38"/>
      <c r="EH517" s="38"/>
      <c r="EI517" s="38"/>
      <c r="EJ517" s="38"/>
      <c r="EK517" s="38"/>
      <c r="EL517" s="38"/>
      <c r="EM517" s="38"/>
      <c r="EN517" s="38"/>
      <c r="EO517" s="38"/>
      <c r="EP517" s="38"/>
      <c r="EQ517" s="38"/>
      <c r="ER517" s="38"/>
      <c r="ES517" s="38"/>
      <c r="ET517" s="38"/>
      <c r="EU517" s="38"/>
      <c r="EV517" s="38"/>
      <c r="EW517" s="38"/>
      <c r="EX517" s="38"/>
      <c r="EY517" s="38"/>
      <c r="EZ517" s="38"/>
      <c r="FA517" s="38"/>
      <c r="FB517" s="38"/>
      <c r="FC517" s="38"/>
      <c r="FD517" s="38"/>
      <c r="FE517" s="38"/>
      <c r="FF517" s="38"/>
      <c r="FG517" s="38"/>
      <c r="FH517" s="38"/>
      <c r="FI517" s="38"/>
    </row>
    <row r="518" spans="1:165" s="44" customFormat="1" ht="32.25" customHeight="1">
      <c r="A518" s="669" t="s">
        <v>14</v>
      </c>
      <c r="B518" s="670"/>
      <c r="C518" s="670"/>
      <c r="D518" s="670"/>
      <c r="E518" s="670"/>
      <c r="F518" s="670"/>
      <c r="G518" s="670"/>
      <c r="H518" s="670"/>
      <c r="I518" s="670"/>
      <c r="J518" s="670"/>
      <c r="K518" s="670"/>
      <c r="L518" s="670"/>
      <c r="M518" s="670"/>
      <c r="N518" s="670"/>
      <c r="O518" s="670"/>
      <c r="P518" s="670"/>
      <c r="Q518" s="671"/>
      <c r="BS518" s="38"/>
      <c r="BT518" s="38"/>
      <c r="BU518" s="38"/>
      <c r="BV518" s="38"/>
      <c r="BW518" s="38"/>
      <c r="BX518" s="38"/>
      <c r="BY518" s="38"/>
      <c r="BZ518" s="38"/>
      <c r="CA518" s="38"/>
      <c r="CB518" s="38"/>
      <c r="CC518" s="38"/>
      <c r="CD518" s="38"/>
      <c r="CE518" s="38"/>
      <c r="CF518" s="38"/>
      <c r="CG518" s="38"/>
      <c r="CH518" s="38"/>
      <c r="CI518" s="38"/>
      <c r="CJ518" s="38"/>
      <c r="CK518" s="38"/>
      <c r="CL518" s="38"/>
      <c r="CM518" s="38"/>
      <c r="CN518" s="38"/>
      <c r="CO518" s="38"/>
      <c r="CP518" s="38"/>
      <c r="CQ518" s="38"/>
      <c r="CR518" s="38"/>
      <c r="CS518" s="38"/>
      <c r="CT518" s="38"/>
      <c r="CU518" s="38"/>
      <c r="CV518" s="38"/>
      <c r="CW518" s="38"/>
      <c r="CX518" s="38"/>
      <c r="CY518" s="38"/>
      <c r="CZ518" s="38"/>
      <c r="DA518" s="38"/>
      <c r="DB518" s="38"/>
      <c r="DC518" s="38"/>
      <c r="DD518" s="38"/>
      <c r="DE518" s="38"/>
      <c r="DF518" s="38"/>
      <c r="DG518" s="38"/>
      <c r="DH518" s="38"/>
      <c r="DI518" s="38"/>
      <c r="DJ518" s="38"/>
      <c r="DK518" s="38"/>
      <c r="DL518" s="38"/>
      <c r="DM518" s="38"/>
      <c r="DN518" s="38"/>
      <c r="DO518" s="38"/>
      <c r="DP518" s="38"/>
      <c r="DQ518" s="38"/>
      <c r="DR518" s="38"/>
      <c r="DS518" s="38"/>
      <c r="DT518" s="38"/>
      <c r="DU518" s="38"/>
      <c r="DV518" s="38"/>
      <c r="DW518" s="38"/>
      <c r="DX518" s="38"/>
      <c r="DY518" s="38"/>
      <c r="DZ518" s="38"/>
      <c r="EA518" s="38"/>
      <c r="EB518" s="38"/>
      <c r="EC518" s="38"/>
      <c r="ED518" s="38"/>
      <c r="EE518" s="38"/>
      <c r="EF518" s="38"/>
      <c r="EG518" s="38"/>
      <c r="EH518" s="38"/>
      <c r="EI518" s="38"/>
      <c r="EJ518" s="38"/>
      <c r="EK518" s="38"/>
      <c r="EL518" s="38"/>
      <c r="EM518" s="38"/>
      <c r="EN518" s="38"/>
      <c r="EO518" s="38"/>
      <c r="EP518" s="38"/>
      <c r="EQ518" s="38"/>
      <c r="ER518" s="38"/>
      <c r="ES518" s="38"/>
      <c r="ET518" s="38"/>
      <c r="EU518" s="38"/>
      <c r="EV518" s="38"/>
      <c r="EW518" s="38"/>
      <c r="EX518" s="38"/>
      <c r="EY518" s="38"/>
      <c r="EZ518" s="38"/>
      <c r="FA518" s="38"/>
      <c r="FB518" s="38"/>
      <c r="FC518" s="38"/>
      <c r="FD518" s="38"/>
      <c r="FE518" s="38"/>
      <c r="FF518" s="38"/>
      <c r="FG518" s="38"/>
      <c r="FH518" s="38"/>
      <c r="FI518" s="38"/>
    </row>
    <row r="519" spans="1:165" s="44" customFormat="1" ht="242.25" customHeight="1">
      <c r="A519" s="407" t="s">
        <v>643</v>
      </c>
      <c r="B519" s="368" t="s">
        <v>648</v>
      </c>
      <c r="C519" s="525" t="s">
        <v>649</v>
      </c>
      <c r="D519" s="479" t="s">
        <v>57</v>
      </c>
      <c r="E519" s="526">
        <v>776765.8</v>
      </c>
      <c r="F519" s="526">
        <v>775190.4</v>
      </c>
      <c r="G519" s="504" t="s">
        <v>65</v>
      </c>
      <c r="H519" s="466">
        <f t="shared" ref="H519:H520" si="116">F519/E519*100</f>
        <v>99.797184685525536</v>
      </c>
      <c r="I519" s="481"/>
      <c r="J519" s="463"/>
      <c r="K519" s="464" t="s">
        <v>652</v>
      </c>
      <c r="L519" s="507" t="s">
        <v>330</v>
      </c>
      <c r="M519" s="527">
        <v>952.9</v>
      </c>
      <c r="N519" s="527">
        <v>1163.3</v>
      </c>
      <c r="O519" s="406">
        <f>N519/M519*100</f>
        <v>122.07996641830204</v>
      </c>
      <c r="P519" s="447">
        <v>100</v>
      </c>
      <c r="Q519" s="481"/>
      <c r="BS519" s="38"/>
      <c r="BT519" s="38"/>
      <c r="BU519" s="38"/>
      <c r="BV519" s="38"/>
      <c r="BW519" s="38"/>
      <c r="BX519" s="38"/>
      <c r="BY519" s="38"/>
      <c r="BZ519" s="38"/>
      <c r="CA519" s="38"/>
      <c r="CB519" s="38"/>
      <c r="CC519" s="38"/>
      <c r="CD519" s="38"/>
      <c r="CE519" s="38"/>
      <c r="CF519" s="38"/>
      <c r="CG519" s="38"/>
      <c r="CH519" s="38"/>
      <c r="CI519" s="38"/>
      <c r="CJ519" s="38"/>
      <c r="CK519" s="38"/>
      <c r="CL519" s="38"/>
      <c r="CM519" s="38"/>
      <c r="CN519" s="38"/>
      <c r="CO519" s="38"/>
      <c r="CP519" s="38"/>
      <c r="CQ519" s="38"/>
      <c r="CR519" s="38"/>
      <c r="CS519" s="38"/>
      <c r="CT519" s="38"/>
      <c r="CU519" s="38"/>
      <c r="CV519" s="38"/>
      <c r="CW519" s="38"/>
      <c r="CX519" s="38"/>
      <c r="CY519" s="38"/>
      <c r="CZ519" s="38"/>
      <c r="DA519" s="38"/>
      <c r="DB519" s="38"/>
      <c r="DC519" s="38"/>
      <c r="DD519" s="38"/>
      <c r="DE519" s="38"/>
      <c r="DF519" s="38"/>
      <c r="DG519" s="38"/>
      <c r="DH519" s="38"/>
      <c r="DI519" s="38"/>
      <c r="DJ519" s="38"/>
      <c r="DK519" s="38"/>
      <c r="DL519" s="38"/>
      <c r="DM519" s="38"/>
      <c r="DN519" s="38"/>
      <c r="DO519" s="38"/>
      <c r="DP519" s="38"/>
      <c r="DQ519" s="38"/>
      <c r="DR519" s="38"/>
      <c r="DS519" s="38"/>
      <c r="DT519" s="38"/>
      <c r="DU519" s="38"/>
      <c r="DV519" s="38"/>
      <c r="DW519" s="38"/>
      <c r="DX519" s="38"/>
      <c r="DY519" s="38"/>
      <c r="DZ519" s="38"/>
      <c r="EA519" s="38"/>
      <c r="EB519" s="38"/>
      <c r="EC519" s="38"/>
      <c r="ED519" s="38"/>
      <c r="EE519" s="38"/>
      <c r="EF519" s="38"/>
      <c r="EG519" s="38"/>
      <c r="EH519" s="38"/>
      <c r="EI519" s="38"/>
      <c r="EJ519" s="38"/>
      <c r="EK519" s="38"/>
      <c r="EL519" s="38"/>
      <c r="EM519" s="38"/>
      <c r="EN519" s="38"/>
      <c r="EO519" s="38"/>
      <c r="EP519" s="38"/>
      <c r="EQ519" s="38"/>
      <c r="ER519" s="38"/>
      <c r="ES519" s="38"/>
      <c r="ET519" s="38"/>
      <c r="EU519" s="38"/>
      <c r="EV519" s="38"/>
      <c r="EW519" s="38"/>
      <c r="EX519" s="38"/>
      <c r="EY519" s="38"/>
      <c r="EZ519" s="38"/>
      <c r="FA519" s="38"/>
      <c r="FB519" s="38"/>
      <c r="FC519" s="38"/>
      <c r="FD519" s="38"/>
      <c r="FE519" s="38"/>
      <c r="FF519" s="38"/>
      <c r="FG519" s="38"/>
      <c r="FH519" s="38"/>
      <c r="FI519" s="38"/>
    </row>
    <row r="520" spans="1:165" s="44" customFormat="1" ht="187.2">
      <c r="A520" s="407" t="s">
        <v>644</v>
      </c>
      <c r="B520" s="368" t="s">
        <v>645</v>
      </c>
      <c r="C520" s="525" t="s">
        <v>457</v>
      </c>
      <c r="D520" s="479" t="s">
        <v>57</v>
      </c>
      <c r="E520" s="528">
        <v>9761207.3000000007</v>
      </c>
      <c r="F520" s="528">
        <v>9757448.5</v>
      </c>
      <c r="G520" s="507" t="s">
        <v>65</v>
      </c>
      <c r="H520" s="528">
        <f t="shared" si="116"/>
        <v>99.961492468252359</v>
      </c>
      <c r="I520" s="488"/>
      <c r="J520" s="463"/>
      <c r="K520" s="464" t="s">
        <v>653</v>
      </c>
      <c r="L520" s="507" t="s">
        <v>330</v>
      </c>
      <c r="M520" s="527">
        <v>13706.5</v>
      </c>
      <c r="N520" s="364">
        <v>15124.9</v>
      </c>
      <c r="O520" s="406">
        <f>N520/M520*100</f>
        <v>110.34837485864371</v>
      </c>
      <c r="P520" s="447">
        <v>100</v>
      </c>
      <c r="Q520" s="468"/>
      <c r="BS520" s="38"/>
      <c r="BT520" s="38"/>
      <c r="BU520" s="38"/>
      <c r="BV520" s="38"/>
      <c r="BW520" s="38"/>
      <c r="BX520" s="38"/>
      <c r="BY520" s="38"/>
      <c r="BZ520" s="38"/>
      <c r="CA520" s="38"/>
      <c r="CB520" s="38"/>
      <c r="CC520" s="38"/>
      <c r="CD520" s="38"/>
      <c r="CE520" s="38"/>
      <c r="CF520" s="38"/>
      <c r="CG520" s="38"/>
      <c r="CH520" s="38"/>
      <c r="CI520" s="38"/>
      <c r="CJ520" s="38"/>
      <c r="CK520" s="38"/>
      <c r="CL520" s="38"/>
      <c r="CM520" s="38"/>
      <c r="CN520" s="38"/>
      <c r="CO520" s="38"/>
      <c r="CP520" s="38"/>
      <c r="CQ520" s="38"/>
      <c r="CR520" s="38"/>
      <c r="CS520" s="38"/>
      <c r="CT520" s="38"/>
      <c r="CU520" s="38"/>
      <c r="CV520" s="38"/>
      <c r="CW520" s="38"/>
      <c r="CX520" s="38"/>
      <c r="CY520" s="38"/>
      <c r="CZ520" s="38"/>
      <c r="DA520" s="38"/>
      <c r="DB520" s="38"/>
      <c r="DC520" s="38"/>
      <c r="DD520" s="38"/>
      <c r="DE520" s="38"/>
      <c r="DF520" s="38"/>
      <c r="DG520" s="38"/>
      <c r="DH520" s="38"/>
      <c r="DI520" s="38"/>
      <c r="DJ520" s="38"/>
      <c r="DK520" s="38"/>
      <c r="DL520" s="38"/>
      <c r="DM520" s="38"/>
      <c r="DN520" s="38"/>
      <c r="DO520" s="38"/>
      <c r="DP520" s="38"/>
      <c r="DQ520" s="38"/>
      <c r="DR520" s="38"/>
      <c r="DS520" s="38"/>
      <c r="DT520" s="38"/>
      <c r="DU520" s="38"/>
      <c r="DV520" s="38"/>
      <c r="DW520" s="38"/>
      <c r="DX520" s="38"/>
      <c r="DY520" s="38"/>
      <c r="DZ520" s="38"/>
      <c r="EA520" s="38"/>
      <c r="EB520" s="38"/>
      <c r="EC520" s="38"/>
      <c r="ED520" s="38"/>
      <c r="EE520" s="38"/>
      <c r="EF520" s="38"/>
      <c r="EG520" s="38"/>
      <c r="EH520" s="38"/>
      <c r="EI520" s="38"/>
      <c r="EJ520" s="38"/>
      <c r="EK520" s="38"/>
      <c r="EL520" s="38"/>
      <c r="EM520" s="38"/>
      <c r="EN520" s="38"/>
      <c r="EO520" s="38"/>
      <c r="EP520" s="38"/>
      <c r="EQ520" s="38"/>
      <c r="ER520" s="38"/>
      <c r="ES520" s="38"/>
      <c r="ET520" s="38"/>
      <c r="EU520" s="38"/>
      <c r="EV520" s="38"/>
      <c r="EW520" s="38"/>
      <c r="EX520" s="38"/>
      <c r="EY520" s="38"/>
      <c r="EZ520" s="38"/>
      <c r="FA520" s="38"/>
      <c r="FB520" s="38"/>
      <c r="FC520" s="38"/>
      <c r="FD520" s="38"/>
      <c r="FE520" s="38"/>
      <c r="FF520" s="38"/>
      <c r="FG520" s="38"/>
      <c r="FH520" s="38"/>
      <c r="FI520" s="38"/>
    </row>
    <row r="521" spans="1:165" s="44" customFormat="1" ht="138.75" customHeight="1">
      <c r="A521" s="672" t="s">
        <v>646</v>
      </c>
      <c r="B521" s="647" t="s">
        <v>647</v>
      </c>
      <c r="C521" s="642" t="s">
        <v>331</v>
      </c>
      <c r="D521" s="615" t="s">
        <v>57</v>
      </c>
      <c r="E521" s="661">
        <v>166097.79999999999</v>
      </c>
      <c r="F521" s="661">
        <v>148416.79999999999</v>
      </c>
      <c r="G521" s="681" t="s">
        <v>65</v>
      </c>
      <c r="H521" s="661">
        <f>F521/E521*100</f>
        <v>89.355066713707217</v>
      </c>
      <c r="I521" s="606" t="s">
        <v>654</v>
      </c>
      <c r="J521" s="529" t="s">
        <v>150</v>
      </c>
      <c r="K521" s="464" t="s">
        <v>151</v>
      </c>
      <c r="L521" s="479" t="s">
        <v>332</v>
      </c>
      <c r="M521" s="530">
        <v>68403</v>
      </c>
      <c r="N521" s="530">
        <v>70182</v>
      </c>
      <c r="O521" s="406">
        <f>N521/M521*100</f>
        <v>102.60076312442436</v>
      </c>
      <c r="P521" s="661">
        <f>SUM(O521,O522)/2</f>
        <v>101.44238233077803</v>
      </c>
      <c r="Q521" s="289" t="s">
        <v>655</v>
      </c>
      <c r="BS521" s="38"/>
      <c r="BT521" s="38"/>
      <c r="BU521" s="38"/>
      <c r="BV521" s="38"/>
      <c r="BW521" s="38"/>
      <c r="BX521" s="38"/>
      <c r="BY521" s="38"/>
      <c r="BZ521" s="38"/>
      <c r="CA521" s="38"/>
      <c r="CB521" s="38"/>
      <c r="CC521" s="38"/>
      <c r="CD521" s="38"/>
      <c r="CE521" s="38"/>
      <c r="CF521" s="38"/>
      <c r="CG521" s="38"/>
      <c r="CH521" s="38"/>
      <c r="CI521" s="38"/>
      <c r="CJ521" s="38"/>
      <c r="CK521" s="38"/>
      <c r="CL521" s="38"/>
      <c r="CM521" s="38"/>
      <c r="CN521" s="38"/>
      <c r="CO521" s="38"/>
      <c r="CP521" s="38"/>
      <c r="CQ521" s="38"/>
      <c r="CR521" s="38"/>
      <c r="CS521" s="38"/>
      <c r="CT521" s="38"/>
      <c r="CU521" s="38"/>
      <c r="CV521" s="38"/>
      <c r="CW521" s="38"/>
      <c r="CX521" s="38"/>
      <c r="CY521" s="38"/>
      <c r="CZ521" s="38"/>
      <c r="DA521" s="38"/>
      <c r="DB521" s="38"/>
      <c r="DC521" s="38"/>
      <c r="DD521" s="38"/>
      <c r="DE521" s="38"/>
      <c r="DF521" s="38"/>
      <c r="DG521" s="38"/>
      <c r="DH521" s="38"/>
      <c r="DI521" s="38"/>
      <c r="DJ521" s="38"/>
      <c r="DK521" s="38"/>
      <c r="DL521" s="38"/>
      <c r="DM521" s="38"/>
      <c r="DN521" s="38"/>
      <c r="DO521" s="38"/>
      <c r="DP521" s="38"/>
      <c r="DQ521" s="38"/>
      <c r="DR521" s="38"/>
      <c r="DS521" s="38"/>
      <c r="DT521" s="38"/>
      <c r="DU521" s="38"/>
      <c r="DV521" s="38"/>
      <c r="DW521" s="38"/>
      <c r="DX521" s="38"/>
      <c r="DY521" s="38"/>
      <c r="DZ521" s="38"/>
      <c r="EA521" s="38"/>
      <c r="EB521" s="38"/>
      <c r="EC521" s="38"/>
      <c r="ED521" s="38"/>
      <c r="EE521" s="38"/>
      <c r="EF521" s="38"/>
      <c r="EG521" s="38"/>
      <c r="EH521" s="38"/>
      <c r="EI521" s="38"/>
      <c r="EJ521" s="38"/>
      <c r="EK521" s="38"/>
      <c r="EL521" s="38"/>
      <c r="EM521" s="38"/>
      <c r="EN521" s="38"/>
      <c r="EO521" s="38"/>
      <c r="EP521" s="38"/>
      <c r="EQ521" s="38"/>
      <c r="ER521" s="38"/>
      <c r="ES521" s="38"/>
      <c r="ET521" s="38"/>
      <c r="EU521" s="38"/>
      <c r="EV521" s="38"/>
      <c r="EW521" s="38"/>
      <c r="EX521" s="38"/>
      <c r="EY521" s="38"/>
      <c r="EZ521" s="38"/>
      <c r="FA521" s="38"/>
      <c r="FB521" s="38"/>
      <c r="FC521" s="38"/>
      <c r="FD521" s="38"/>
      <c r="FE521" s="38"/>
      <c r="FF521" s="38"/>
      <c r="FG521" s="38"/>
      <c r="FH521" s="38"/>
      <c r="FI521" s="38"/>
    </row>
    <row r="522" spans="1:165" s="44" customFormat="1" ht="111.75" customHeight="1">
      <c r="A522" s="673"/>
      <c r="B522" s="649"/>
      <c r="C522" s="614"/>
      <c r="D522" s="611"/>
      <c r="E522" s="662"/>
      <c r="F522" s="662"/>
      <c r="G522" s="614"/>
      <c r="H522" s="614"/>
      <c r="I522" s="675"/>
      <c r="J522" s="529" t="s">
        <v>152</v>
      </c>
      <c r="K522" s="464" t="s">
        <v>153</v>
      </c>
      <c r="L522" s="479" t="s">
        <v>105</v>
      </c>
      <c r="M522" s="530">
        <v>1033093</v>
      </c>
      <c r="N522" s="530">
        <v>1036027</v>
      </c>
      <c r="O522" s="406">
        <f>N522/M522*100</f>
        <v>100.2840015371317</v>
      </c>
      <c r="P522" s="662"/>
      <c r="Q522" s="368" t="s">
        <v>656</v>
      </c>
      <c r="BS522" s="38"/>
      <c r="BT522" s="38"/>
      <c r="BU522" s="38"/>
      <c r="BV522" s="38"/>
      <c r="BW522" s="38"/>
      <c r="BX522" s="38"/>
      <c r="BY522" s="38"/>
      <c r="BZ522" s="38"/>
      <c r="CA522" s="38"/>
      <c r="CB522" s="38"/>
      <c r="CC522" s="38"/>
      <c r="CD522" s="38"/>
      <c r="CE522" s="38"/>
      <c r="CF522" s="38"/>
      <c r="CG522" s="38"/>
      <c r="CH522" s="38"/>
      <c r="CI522" s="38"/>
      <c r="CJ522" s="38"/>
      <c r="CK522" s="38"/>
      <c r="CL522" s="38"/>
      <c r="CM522" s="38"/>
      <c r="CN522" s="38"/>
      <c r="CO522" s="38"/>
      <c r="CP522" s="38"/>
      <c r="CQ522" s="38"/>
      <c r="CR522" s="38"/>
      <c r="CS522" s="38"/>
      <c r="CT522" s="38"/>
      <c r="CU522" s="38"/>
      <c r="CV522" s="38"/>
      <c r="CW522" s="38"/>
      <c r="CX522" s="38"/>
      <c r="CY522" s="38"/>
      <c r="CZ522" s="38"/>
      <c r="DA522" s="38"/>
      <c r="DB522" s="38"/>
      <c r="DC522" s="38"/>
      <c r="DD522" s="38"/>
      <c r="DE522" s="38"/>
      <c r="DF522" s="38"/>
      <c r="DG522" s="38"/>
      <c r="DH522" s="38"/>
      <c r="DI522" s="38"/>
      <c r="DJ522" s="38"/>
      <c r="DK522" s="38"/>
      <c r="DL522" s="38"/>
      <c r="DM522" s="38"/>
      <c r="DN522" s="38"/>
      <c r="DO522" s="38"/>
      <c r="DP522" s="38"/>
      <c r="DQ522" s="38"/>
      <c r="DR522" s="38"/>
      <c r="DS522" s="38"/>
      <c r="DT522" s="38"/>
      <c r="DU522" s="38"/>
      <c r="DV522" s="38"/>
      <c r="DW522" s="38"/>
      <c r="DX522" s="38"/>
      <c r="DY522" s="38"/>
      <c r="DZ522" s="38"/>
      <c r="EA522" s="38"/>
      <c r="EB522" s="38"/>
      <c r="EC522" s="38"/>
      <c r="ED522" s="38"/>
      <c r="EE522" s="38"/>
      <c r="EF522" s="38"/>
      <c r="EG522" s="38"/>
      <c r="EH522" s="38"/>
      <c r="EI522" s="38"/>
      <c r="EJ522" s="38"/>
      <c r="EK522" s="38"/>
      <c r="EL522" s="38"/>
      <c r="EM522" s="38"/>
      <c r="EN522" s="38"/>
      <c r="EO522" s="38"/>
      <c r="EP522" s="38"/>
      <c r="EQ522" s="38"/>
      <c r="ER522" s="38"/>
      <c r="ES522" s="38"/>
      <c r="ET522" s="38"/>
      <c r="EU522" s="38"/>
      <c r="EV522" s="38"/>
      <c r="EW522" s="38"/>
      <c r="EX522" s="38"/>
      <c r="EY522" s="38"/>
      <c r="EZ522" s="38"/>
      <c r="FA522" s="38"/>
      <c r="FB522" s="38"/>
      <c r="FC522" s="38"/>
      <c r="FD522" s="38"/>
      <c r="FE522" s="38"/>
      <c r="FF522" s="38"/>
      <c r="FG522" s="38"/>
      <c r="FH522" s="38"/>
      <c r="FI522" s="38"/>
    </row>
    <row r="523" spans="1:165" s="44" customFormat="1" ht="139.5" customHeight="1">
      <c r="A523" s="445" t="s">
        <v>560</v>
      </c>
      <c r="B523" s="92" t="s">
        <v>154</v>
      </c>
      <c r="C523" s="19" t="s">
        <v>458</v>
      </c>
      <c r="D523" s="359" t="s">
        <v>57</v>
      </c>
      <c r="E523" s="526">
        <v>43608.6</v>
      </c>
      <c r="F523" s="526">
        <v>43601.1</v>
      </c>
      <c r="G523" s="504" t="s">
        <v>65</v>
      </c>
      <c r="H523" s="526">
        <f t="shared" ref="H523" si="117">F523/E523*100</f>
        <v>99.982801557490959</v>
      </c>
      <c r="I523" s="531"/>
      <c r="J523" s="529"/>
      <c r="K523" s="464" t="s">
        <v>155</v>
      </c>
      <c r="L523" s="479" t="s">
        <v>105</v>
      </c>
      <c r="M523" s="530">
        <v>3247</v>
      </c>
      <c r="N523" s="530">
        <v>3334</v>
      </c>
      <c r="O523" s="406">
        <f>N523/M523*100</f>
        <v>102.6793963658762</v>
      </c>
      <c r="P523" s="364">
        <v>100</v>
      </c>
      <c r="Q523" s="531"/>
      <c r="BS523" s="38"/>
      <c r="BT523" s="38"/>
      <c r="BU523" s="38"/>
      <c r="BV523" s="38"/>
      <c r="BW523" s="38"/>
      <c r="BX523" s="38"/>
      <c r="BY523" s="38"/>
      <c r="BZ523" s="38"/>
      <c r="CA523" s="38"/>
      <c r="CB523" s="38"/>
      <c r="CC523" s="38"/>
      <c r="CD523" s="38"/>
      <c r="CE523" s="38"/>
      <c r="CF523" s="38"/>
      <c r="CG523" s="38"/>
      <c r="CH523" s="38"/>
      <c r="CI523" s="38"/>
      <c r="CJ523" s="38"/>
      <c r="CK523" s="38"/>
      <c r="CL523" s="38"/>
      <c r="CM523" s="38"/>
      <c r="CN523" s="38"/>
      <c r="CO523" s="38"/>
      <c r="CP523" s="38"/>
      <c r="CQ523" s="38"/>
      <c r="CR523" s="38"/>
      <c r="CS523" s="38"/>
      <c r="CT523" s="38"/>
      <c r="CU523" s="38"/>
      <c r="CV523" s="38"/>
      <c r="CW523" s="38"/>
      <c r="CX523" s="38"/>
      <c r="CY523" s="38"/>
      <c r="CZ523" s="38"/>
      <c r="DA523" s="38"/>
      <c r="DB523" s="38"/>
      <c r="DC523" s="38"/>
      <c r="DD523" s="38"/>
      <c r="DE523" s="38"/>
      <c r="DF523" s="38"/>
      <c r="DG523" s="38"/>
      <c r="DH523" s="38"/>
      <c r="DI523" s="38"/>
      <c r="DJ523" s="38"/>
      <c r="DK523" s="38"/>
      <c r="DL523" s="38"/>
      <c r="DM523" s="38"/>
      <c r="DN523" s="38"/>
      <c r="DO523" s="38"/>
      <c r="DP523" s="38"/>
      <c r="DQ523" s="38"/>
      <c r="DR523" s="38"/>
      <c r="DS523" s="38"/>
      <c r="DT523" s="38"/>
      <c r="DU523" s="38"/>
      <c r="DV523" s="38"/>
      <c r="DW523" s="38"/>
      <c r="DX523" s="38"/>
      <c r="DY523" s="38"/>
      <c r="DZ523" s="38"/>
      <c r="EA523" s="38"/>
      <c r="EB523" s="38"/>
      <c r="EC523" s="38"/>
      <c r="ED523" s="38"/>
      <c r="EE523" s="38"/>
      <c r="EF523" s="38"/>
      <c r="EG523" s="38"/>
      <c r="EH523" s="38"/>
      <c r="EI523" s="38"/>
      <c r="EJ523" s="38"/>
      <c r="EK523" s="38"/>
      <c r="EL523" s="38"/>
      <c r="EM523" s="38"/>
      <c r="EN523" s="38"/>
      <c r="EO523" s="38"/>
      <c r="EP523" s="38"/>
      <c r="EQ523" s="38"/>
      <c r="ER523" s="38"/>
      <c r="ES523" s="38"/>
      <c r="ET523" s="38"/>
      <c r="EU523" s="38"/>
      <c r="EV523" s="38"/>
      <c r="EW523" s="38"/>
      <c r="EX523" s="38"/>
      <c r="EY523" s="38"/>
      <c r="EZ523" s="38"/>
      <c r="FA523" s="38"/>
      <c r="FB523" s="38"/>
      <c r="FC523" s="38"/>
      <c r="FD523" s="38"/>
      <c r="FE523" s="38"/>
      <c r="FF523" s="38"/>
      <c r="FG523" s="38"/>
      <c r="FH523" s="38"/>
      <c r="FI523" s="38"/>
    </row>
    <row r="524" spans="1:165">
      <c r="A524" s="265"/>
      <c r="B524" s="265"/>
      <c r="C524" s="265"/>
      <c r="D524" s="265"/>
      <c r="E524" s="265"/>
      <c r="F524" s="265"/>
      <c r="G524" s="265"/>
      <c r="H524" s="265"/>
      <c r="I524" s="532"/>
      <c r="J524" s="265"/>
      <c r="K524" s="265"/>
      <c r="L524" s="265"/>
      <c r="M524" s="265"/>
      <c r="N524" s="265"/>
      <c r="O524" s="265"/>
      <c r="P524" s="265"/>
      <c r="Q524" s="265"/>
    </row>
  </sheetData>
  <autoFilter ref="A3:Q72">
    <filterColumn colId="4" showButton="0"/>
    <filterColumn colId="5" showButton="0"/>
    <filterColumn colId="6" showButton="0"/>
    <filterColumn colId="7" showButton="0"/>
    <filterColumn colId="10" showButton="0"/>
    <filterColumn colId="11" showButton="0"/>
    <filterColumn colId="12" showButton="0"/>
  </autoFilter>
  <mergeCells count="423">
    <mergeCell ref="Q508:Q509"/>
    <mergeCell ref="A511:A516"/>
    <mergeCell ref="B511:B516"/>
    <mergeCell ref="C511:C516"/>
    <mergeCell ref="D511:D516"/>
    <mergeCell ref="E511:E516"/>
    <mergeCell ref="F511:F516"/>
    <mergeCell ref="G511:G516"/>
    <mergeCell ref="H511:H516"/>
    <mergeCell ref="I511:I516"/>
    <mergeCell ref="P511:P516"/>
    <mergeCell ref="P502:P505"/>
    <mergeCell ref="A506:A510"/>
    <mergeCell ref="B506:B510"/>
    <mergeCell ref="C506:C510"/>
    <mergeCell ref="D506:D510"/>
    <mergeCell ref="E506:E510"/>
    <mergeCell ref="F506:F510"/>
    <mergeCell ref="G506:G510"/>
    <mergeCell ref="H506:H510"/>
    <mergeCell ref="I506:I510"/>
    <mergeCell ref="P506:P510"/>
    <mergeCell ref="A502:A505"/>
    <mergeCell ref="B502:B505"/>
    <mergeCell ref="C502:C505"/>
    <mergeCell ref="D502:D505"/>
    <mergeCell ref="E502:E505"/>
    <mergeCell ref="F502:F505"/>
    <mergeCell ref="G502:G505"/>
    <mergeCell ref="H502:H505"/>
    <mergeCell ref="I502:I505"/>
    <mergeCell ref="P492:P497"/>
    <mergeCell ref="A498:A501"/>
    <mergeCell ref="B498:B501"/>
    <mergeCell ref="C498:C501"/>
    <mergeCell ref="D498:D501"/>
    <mergeCell ref="E498:E501"/>
    <mergeCell ref="F498:F501"/>
    <mergeCell ref="G498:G501"/>
    <mergeCell ref="H498:H501"/>
    <mergeCell ref="I498:I501"/>
    <mergeCell ref="P498:P501"/>
    <mergeCell ref="A492:A497"/>
    <mergeCell ref="B492:B497"/>
    <mergeCell ref="C492:C497"/>
    <mergeCell ref="D492:D497"/>
    <mergeCell ref="E492:E497"/>
    <mergeCell ref="F492:F497"/>
    <mergeCell ref="G492:G497"/>
    <mergeCell ref="H492:H497"/>
    <mergeCell ref="I492:I497"/>
    <mergeCell ref="P485:P488"/>
    <mergeCell ref="A489:A491"/>
    <mergeCell ref="B489:B491"/>
    <mergeCell ref="C489:C491"/>
    <mergeCell ref="D489:D491"/>
    <mergeCell ref="E489:E491"/>
    <mergeCell ref="F489:F491"/>
    <mergeCell ref="G489:G491"/>
    <mergeCell ref="H489:H491"/>
    <mergeCell ref="I489:I491"/>
    <mergeCell ref="P489:P491"/>
    <mergeCell ref="A485:A488"/>
    <mergeCell ref="B485:B488"/>
    <mergeCell ref="C485:C488"/>
    <mergeCell ref="D485:D488"/>
    <mergeCell ref="E485:E488"/>
    <mergeCell ref="F485:F488"/>
    <mergeCell ref="G485:G488"/>
    <mergeCell ref="H485:H488"/>
    <mergeCell ref="I485:I488"/>
    <mergeCell ref="P469:P480"/>
    <mergeCell ref="A469:A480"/>
    <mergeCell ref="B469:B480"/>
    <mergeCell ref="C469:C480"/>
    <mergeCell ref="A481:A484"/>
    <mergeCell ref="B481:B484"/>
    <mergeCell ref="C481:C484"/>
    <mergeCell ref="D481:D484"/>
    <mergeCell ref="E481:E484"/>
    <mergeCell ref="F481:F484"/>
    <mergeCell ref="G481:G484"/>
    <mergeCell ref="H481:H484"/>
    <mergeCell ref="I481:I484"/>
    <mergeCell ref="P481:P484"/>
    <mergeCell ref="D469:D480"/>
    <mergeCell ref="E469:E480"/>
    <mergeCell ref="F469:F480"/>
    <mergeCell ref="G469:G480"/>
    <mergeCell ref="H469:H480"/>
    <mergeCell ref="I469:I480"/>
    <mergeCell ref="I455:I457"/>
    <mergeCell ref="P455:P457"/>
    <mergeCell ref="P458:P461"/>
    <mergeCell ref="A458:A461"/>
    <mergeCell ref="B458:B461"/>
    <mergeCell ref="C458:C461"/>
    <mergeCell ref="D462:D468"/>
    <mergeCell ref="E462:E468"/>
    <mergeCell ref="F462:F468"/>
    <mergeCell ref="G462:G468"/>
    <mergeCell ref="H462:H468"/>
    <mergeCell ref="I462:I468"/>
    <mergeCell ref="P462:P468"/>
    <mergeCell ref="A462:A468"/>
    <mergeCell ref="B462:B468"/>
    <mergeCell ref="C462:C468"/>
    <mergeCell ref="D458:D461"/>
    <mergeCell ref="E458:E461"/>
    <mergeCell ref="F458:F461"/>
    <mergeCell ref="G458:G461"/>
    <mergeCell ref="H458:H461"/>
    <mergeCell ref="I458:I461"/>
    <mergeCell ref="A455:A457"/>
    <mergeCell ref="P441:P447"/>
    <mergeCell ref="A441:A447"/>
    <mergeCell ref="B448:B454"/>
    <mergeCell ref="C448:C454"/>
    <mergeCell ref="D448:D454"/>
    <mergeCell ref="E448:E454"/>
    <mergeCell ref="F448:F454"/>
    <mergeCell ref="G448:G454"/>
    <mergeCell ref="H448:H454"/>
    <mergeCell ref="I448:I454"/>
    <mergeCell ref="P448:P454"/>
    <mergeCell ref="A448:A454"/>
    <mergeCell ref="I441:I447"/>
    <mergeCell ref="A438:A440"/>
    <mergeCell ref="B441:B447"/>
    <mergeCell ref="C441:C447"/>
    <mergeCell ref="D441:D447"/>
    <mergeCell ref="E441:E447"/>
    <mergeCell ref="F441:F447"/>
    <mergeCell ref="G441:G447"/>
    <mergeCell ref="H441:H447"/>
    <mergeCell ref="B455:B457"/>
    <mergeCell ref="C455:C457"/>
    <mergeCell ref="D455:D457"/>
    <mergeCell ref="E455:E457"/>
    <mergeCell ref="F455:F457"/>
    <mergeCell ref="G455:G457"/>
    <mergeCell ref="H455:H457"/>
    <mergeCell ref="H434:H437"/>
    <mergeCell ref="I434:I437"/>
    <mergeCell ref="P434:P437"/>
    <mergeCell ref="B438:B440"/>
    <mergeCell ref="C438:C440"/>
    <mergeCell ref="D438:D440"/>
    <mergeCell ref="E438:E440"/>
    <mergeCell ref="F438:F440"/>
    <mergeCell ref="G438:G440"/>
    <mergeCell ref="H438:H440"/>
    <mergeCell ref="I438:I440"/>
    <mergeCell ref="P438:P440"/>
    <mergeCell ref="B521:B522"/>
    <mergeCell ref="P521:P522"/>
    <mergeCell ref="G521:G522"/>
    <mergeCell ref="I521:I522"/>
    <mergeCell ref="I424:I429"/>
    <mergeCell ref="P424:P429"/>
    <mergeCell ref="A424:A429"/>
    <mergeCell ref="A430:A433"/>
    <mergeCell ref="B430:B433"/>
    <mergeCell ref="C430:C433"/>
    <mergeCell ref="D430:D433"/>
    <mergeCell ref="E430:E433"/>
    <mergeCell ref="F430:F433"/>
    <mergeCell ref="G430:G433"/>
    <mergeCell ref="H430:H433"/>
    <mergeCell ref="I430:I433"/>
    <mergeCell ref="P430:P433"/>
    <mergeCell ref="A434:A437"/>
    <mergeCell ref="B434:B437"/>
    <mergeCell ref="C434:C437"/>
    <mergeCell ref="D434:D437"/>
    <mergeCell ref="E434:E437"/>
    <mergeCell ref="F434:F437"/>
    <mergeCell ref="G434:G437"/>
    <mergeCell ref="C411:C416"/>
    <mergeCell ref="B411:B416"/>
    <mergeCell ref="C417:C422"/>
    <mergeCell ref="B417:B422"/>
    <mergeCell ref="A423:Q423"/>
    <mergeCell ref="B424:B429"/>
    <mergeCell ref="C424:C429"/>
    <mergeCell ref="D424:D429"/>
    <mergeCell ref="E424:E429"/>
    <mergeCell ref="F424:F429"/>
    <mergeCell ref="G424:G429"/>
    <mergeCell ref="H424:H429"/>
    <mergeCell ref="D29:D37"/>
    <mergeCell ref="G29:G37"/>
    <mergeCell ref="K29:K30"/>
    <mergeCell ref="L29:L30"/>
    <mergeCell ref="P102:P103"/>
    <mergeCell ref="A40:Q40"/>
    <mergeCell ref="Q26:Q28"/>
    <mergeCell ref="A29:A37"/>
    <mergeCell ref="B29:B37"/>
    <mergeCell ref="N29:N30"/>
    <mergeCell ref="O29:O30"/>
    <mergeCell ref="P29:P30"/>
    <mergeCell ref="Q29:Q30"/>
    <mergeCell ref="C29:C37"/>
    <mergeCell ref="P31:P37"/>
    <mergeCell ref="H29:H37"/>
    <mergeCell ref="I29:I37"/>
    <mergeCell ref="J29:J30"/>
    <mergeCell ref="A75:Q75"/>
    <mergeCell ref="A73:Q73"/>
    <mergeCell ref="A74:Q74"/>
    <mergeCell ref="M29:M30"/>
    <mergeCell ref="I42:I43"/>
    <mergeCell ref="Q42:Q43"/>
    <mergeCell ref="A1:Q1"/>
    <mergeCell ref="J3:J4"/>
    <mergeCell ref="K3:N3"/>
    <mergeCell ref="O3:O4"/>
    <mergeCell ref="A3:A4"/>
    <mergeCell ref="B3:B4"/>
    <mergeCell ref="C3:C4"/>
    <mergeCell ref="D3:D4"/>
    <mergeCell ref="E3:I3"/>
    <mergeCell ref="P3:P4"/>
    <mergeCell ref="Q3:Q4"/>
    <mergeCell ref="A6:Q6"/>
    <mergeCell ref="A7:Q7"/>
    <mergeCell ref="P9:P10"/>
    <mergeCell ref="A21:A25"/>
    <mergeCell ref="A26:A28"/>
    <mergeCell ref="B26:B28"/>
    <mergeCell ref="Q21:Q25"/>
    <mergeCell ref="C26:C28"/>
    <mergeCell ref="D26:D28"/>
    <mergeCell ref="I21:I25"/>
    <mergeCell ref="B21:B25"/>
    <mergeCell ref="F21:F25"/>
    <mergeCell ref="P21:P25"/>
    <mergeCell ref="Q9:Q10"/>
    <mergeCell ref="P15:P19"/>
    <mergeCell ref="Q11:Q12"/>
    <mergeCell ref="A11:A12"/>
    <mergeCell ref="B11:B12"/>
    <mergeCell ref="P11:P12"/>
    <mergeCell ref="C11:C12"/>
    <mergeCell ref="D11:D12"/>
    <mergeCell ref="J11:J12"/>
    <mergeCell ref="K11:K12"/>
    <mergeCell ref="L11:L12"/>
    <mergeCell ref="A76:A77"/>
    <mergeCell ref="B76:B77"/>
    <mergeCell ref="C76:C77"/>
    <mergeCell ref="J111:J113"/>
    <mergeCell ref="P111:P113"/>
    <mergeCell ref="D116:D117"/>
    <mergeCell ref="E116:E117"/>
    <mergeCell ref="F116:F117"/>
    <mergeCell ref="G116:G117"/>
    <mergeCell ref="H116:H117"/>
    <mergeCell ref="I116:I117"/>
    <mergeCell ref="J116:J117"/>
    <mergeCell ref="H26:H28"/>
    <mergeCell ref="P26:P28"/>
    <mergeCell ref="I26:I28"/>
    <mergeCell ref="J26:J28"/>
    <mergeCell ref="F26:F28"/>
    <mergeCell ref="G26:G28"/>
    <mergeCell ref="C21:C25"/>
    <mergeCell ref="D21:D25"/>
    <mergeCell ref="H21:H25"/>
    <mergeCell ref="G21:G25"/>
    <mergeCell ref="Q276:Q277"/>
    <mergeCell ref="I246:I256"/>
    <mergeCell ref="H246:H256"/>
    <mergeCell ref="G246:G256"/>
    <mergeCell ref="F246:F256"/>
    <mergeCell ref="E246:E256"/>
    <mergeCell ref="D246:D256"/>
    <mergeCell ref="C246:C256"/>
    <mergeCell ref="B246:B256"/>
    <mergeCell ref="J173:J175"/>
    <mergeCell ref="A176:Q176"/>
    <mergeCell ref="J122:J123"/>
    <mergeCell ref="P122:P123"/>
    <mergeCell ref="A104:A126"/>
    <mergeCell ref="B104:B126"/>
    <mergeCell ref="C105:C126"/>
    <mergeCell ref="D106:D107"/>
    <mergeCell ref="E106:E107"/>
    <mergeCell ref="F106:F107"/>
    <mergeCell ref="G106:G107"/>
    <mergeCell ref="H106:H107"/>
    <mergeCell ref="I106:I107"/>
    <mergeCell ref="J106:J107"/>
    <mergeCell ref="E108:E109"/>
    <mergeCell ref="F108:F109"/>
    <mergeCell ref="G108:G109"/>
    <mergeCell ref="H118:H119"/>
    <mergeCell ref="I118:I119"/>
    <mergeCell ref="J118:J119"/>
    <mergeCell ref="P118:P119"/>
    <mergeCell ref="D118:D119"/>
    <mergeCell ref="E118:E119"/>
    <mergeCell ref="F118:F119"/>
    <mergeCell ref="H521:H522"/>
    <mergeCell ref="F521:F522"/>
    <mergeCell ref="E521:E522"/>
    <mergeCell ref="D122:D123"/>
    <mergeCell ref="E122:E123"/>
    <mergeCell ref="F122:F123"/>
    <mergeCell ref="G122:G123"/>
    <mergeCell ref="H122:H123"/>
    <mergeCell ref="I122:I123"/>
    <mergeCell ref="E165:E166"/>
    <mergeCell ref="F165:F166"/>
    <mergeCell ref="G165:G166"/>
    <mergeCell ref="H165:H166"/>
    <mergeCell ref="I153:I154"/>
    <mergeCell ref="A127:Q127"/>
    <mergeCell ref="B128:B175"/>
    <mergeCell ref="D521:D522"/>
    <mergeCell ref="C521:C522"/>
    <mergeCell ref="A398:Q398"/>
    <mergeCell ref="A517:Q517"/>
    <mergeCell ref="A518:Q518"/>
    <mergeCell ref="A521:A522"/>
    <mergeCell ref="B399:B410"/>
    <mergeCell ref="C399:C410"/>
    <mergeCell ref="J165:J166"/>
    <mergeCell ref="J153:J154"/>
    <mergeCell ref="J155:J156"/>
    <mergeCell ref="D136:D139"/>
    <mergeCell ref="E136:E139"/>
    <mergeCell ref="F136:F139"/>
    <mergeCell ref="G136:G139"/>
    <mergeCell ref="H136:H139"/>
    <mergeCell ref="I136:I139"/>
    <mergeCell ref="J136:J139"/>
    <mergeCell ref="I157:I164"/>
    <mergeCell ref="D165:D166"/>
    <mergeCell ref="D143:D151"/>
    <mergeCell ref="E143:E151"/>
    <mergeCell ref="F143:F151"/>
    <mergeCell ref="G143:G151"/>
    <mergeCell ref="H143:H151"/>
    <mergeCell ref="I143:I151"/>
    <mergeCell ref="D153:D154"/>
    <mergeCell ref="E153:E154"/>
    <mergeCell ref="F153:F154"/>
    <mergeCell ref="G153:G154"/>
    <mergeCell ref="H153:H154"/>
    <mergeCell ref="P136:P139"/>
    <mergeCell ref="J143:J151"/>
    <mergeCell ref="Q182:Q183"/>
    <mergeCell ref="A178:A183"/>
    <mergeCell ref="P184:P196"/>
    <mergeCell ref="Q205:Q206"/>
    <mergeCell ref="P155:P156"/>
    <mergeCell ref="J157:J164"/>
    <mergeCell ref="P157:P164"/>
    <mergeCell ref="I165:I166"/>
    <mergeCell ref="P165:P166"/>
    <mergeCell ref="D167:D171"/>
    <mergeCell ref="E167:E171"/>
    <mergeCell ref="F167:F171"/>
    <mergeCell ref="G167:G171"/>
    <mergeCell ref="H167:H171"/>
    <mergeCell ref="I167:I171"/>
    <mergeCell ref="J167:J171"/>
    <mergeCell ref="P167:P171"/>
    <mergeCell ref="D157:D164"/>
    <mergeCell ref="E157:E164"/>
    <mergeCell ref="F157:F164"/>
    <mergeCell ref="G157:G164"/>
    <mergeCell ref="H157:H164"/>
    <mergeCell ref="A246:A256"/>
    <mergeCell ref="P268:P269"/>
    <mergeCell ref="A313:A315"/>
    <mergeCell ref="B313:B315"/>
    <mergeCell ref="C311:C315"/>
    <mergeCell ref="A350:A351"/>
    <mergeCell ref="P173:P175"/>
    <mergeCell ref="B178:B183"/>
    <mergeCell ref="P178:P183"/>
    <mergeCell ref="J182:J183"/>
    <mergeCell ref="D173:D175"/>
    <mergeCell ref="E173:E175"/>
    <mergeCell ref="F173:F175"/>
    <mergeCell ref="G173:G175"/>
    <mergeCell ref="H173:H175"/>
    <mergeCell ref="I173:I175"/>
    <mergeCell ref="C178:C183"/>
    <mergeCell ref="D178:D183"/>
    <mergeCell ref="E178:E183"/>
    <mergeCell ref="F178:F183"/>
    <mergeCell ref="G178:G183"/>
    <mergeCell ref="H178:H183"/>
    <mergeCell ref="I178:I183"/>
    <mergeCell ref="C128:C175"/>
    <mergeCell ref="Q106:Q107"/>
    <mergeCell ref="Q108:Q109"/>
    <mergeCell ref="Q118:Q119"/>
    <mergeCell ref="I133:I135"/>
    <mergeCell ref="J133:J134"/>
    <mergeCell ref="D133:D135"/>
    <mergeCell ref="E133:E135"/>
    <mergeCell ref="F133:F135"/>
    <mergeCell ref="G133:G135"/>
    <mergeCell ref="H133:H135"/>
    <mergeCell ref="D108:D109"/>
    <mergeCell ref="G118:G119"/>
    <mergeCell ref="P116:P117"/>
    <mergeCell ref="P106:P107"/>
    <mergeCell ref="P108:P109"/>
    <mergeCell ref="D111:D113"/>
    <mergeCell ref="E111:E113"/>
    <mergeCell ref="F111:F113"/>
    <mergeCell ref="G111:G113"/>
    <mergeCell ref="H111:H113"/>
    <mergeCell ref="I111:I113"/>
    <mergeCell ref="H108:H109"/>
    <mergeCell ref="I108:I109"/>
    <mergeCell ref="J108:J109"/>
  </mergeCells>
  <pageMargins left="0.70866141732283472" right="0.70866141732283472" top="0.74803149606299213" bottom="0.74803149606299213" header="0.31496062992125984" footer="0.31496062992125984"/>
  <pageSetup paperSize="8" scale="4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I20" sqref="I20"/>
    </sheetView>
  </sheetViews>
  <sheetFormatPr defaultRowHeight="14.4"/>
  <cols>
    <col min="1" max="1" width="5.109375" customWidth="1"/>
    <col min="2" max="2" width="51" customWidth="1"/>
    <col min="3" max="3" width="35.109375" customWidth="1"/>
    <col min="4" max="4" width="24" customWidth="1"/>
    <col min="5" max="5" width="49.44140625" customWidth="1"/>
  </cols>
  <sheetData>
    <row r="1" spans="1:5" ht="27.75" customHeight="1">
      <c r="A1" s="565" t="s">
        <v>525</v>
      </c>
      <c r="B1" s="565"/>
      <c r="C1" s="565"/>
      <c r="D1" s="565"/>
      <c r="E1" s="565"/>
    </row>
    <row r="2" spans="1:5" s="18" customFormat="1" ht="27.75" customHeight="1">
      <c r="A2" s="116"/>
      <c r="B2" s="777" t="s">
        <v>526</v>
      </c>
      <c r="C2" s="778"/>
      <c r="D2" s="778"/>
      <c r="E2" s="778"/>
    </row>
    <row r="3" spans="1:5" ht="15.75" customHeight="1" thickBot="1">
      <c r="A3" s="91"/>
      <c r="B3" s="91"/>
      <c r="C3" s="91"/>
      <c r="D3" s="91"/>
      <c r="E3" s="91"/>
    </row>
    <row r="4" spans="1:5" ht="71.25" customHeight="1" thickBot="1">
      <c r="A4" s="181" t="s">
        <v>0</v>
      </c>
      <c r="B4" s="183" t="s">
        <v>527</v>
      </c>
      <c r="C4" s="184" t="s">
        <v>528</v>
      </c>
      <c r="D4" s="184" t="s">
        <v>8</v>
      </c>
      <c r="E4" s="182" t="s">
        <v>529</v>
      </c>
    </row>
    <row r="5" spans="1:5" s="18" customFormat="1" ht="15" customHeight="1" thickBot="1">
      <c r="A5" s="183">
        <v>1</v>
      </c>
      <c r="B5" s="183">
        <v>2</v>
      </c>
      <c r="C5" s="184">
        <v>3</v>
      </c>
      <c r="D5" s="184">
        <v>4</v>
      </c>
      <c r="E5" s="182">
        <v>5</v>
      </c>
    </row>
    <row r="6" spans="1:5" ht="73.5" customHeight="1" thickBot="1">
      <c r="A6" s="779" t="s">
        <v>958</v>
      </c>
      <c r="B6" s="780"/>
      <c r="C6" s="780"/>
      <c r="D6" s="780"/>
      <c r="E6" s="781"/>
    </row>
    <row r="7" spans="1:5" ht="88.5" customHeight="1" thickBot="1">
      <c r="A7" s="776" t="s">
        <v>530</v>
      </c>
      <c r="B7" s="776"/>
      <c r="C7" s="776"/>
      <c r="D7" s="776"/>
      <c r="E7" s="776"/>
    </row>
    <row r="8" spans="1:5" ht="71.25" customHeight="1" thickBot="1">
      <c r="A8" s="181" t="s">
        <v>0</v>
      </c>
      <c r="B8" s="183" t="s">
        <v>531</v>
      </c>
      <c r="C8" s="794" t="s">
        <v>532</v>
      </c>
      <c r="D8" s="795"/>
      <c r="E8" s="796"/>
    </row>
    <row r="9" spans="1:5" ht="17.25" customHeight="1" thickBot="1">
      <c r="A9" s="186">
        <v>1</v>
      </c>
      <c r="B9" s="186">
        <v>2</v>
      </c>
      <c r="C9" s="803">
        <v>3</v>
      </c>
      <c r="D9" s="804"/>
      <c r="E9" s="805"/>
    </row>
    <row r="10" spans="1:5" ht="114" customHeight="1">
      <c r="A10" s="782" t="s">
        <v>643</v>
      </c>
      <c r="B10" s="785" t="s">
        <v>401</v>
      </c>
      <c r="C10" s="806" t="s">
        <v>963</v>
      </c>
      <c r="D10" s="807"/>
      <c r="E10" s="808"/>
    </row>
    <row r="11" spans="1:5" ht="70.5" customHeight="1">
      <c r="A11" s="783"/>
      <c r="B11" s="786"/>
      <c r="C11" s="809" t="s">
        <v>964</v>
      </c>
      <c r="D11" s="810"/>
      <c r="E11" s="790"/>
    </row>
    <row r="12" spans="1:5" ht="93.75" customHeight="1">
      <c r="A12" s="783"/>
      <c r="B12" s="786"/>
      <c r="C12" s="809" t="s">
        <v>965</v>
      </c>
      <c r="D12" s="810"/>
      <c r="E12" s="790"/>
    </row>
    <row r="13" spans="1:5" ht="81.75" customHeight="1">
      <c r="A13" s="783"/>
      <c r="B13" s="786"/>
      <c r="C13" s="788" t="s">
        <v>966</v>
      </c>
      <c r="D13" s="810"/>
      <c r="E13" s="790"/>
    </row>
    <row r="14" spans="1:5" ht="268.5" customHeight="1">
      <c r="A14" s="783"/>
      <c r="B14" s="786"/>
      <c r="C14" s="788" t="s">
        <v>967</v>
      </c>
      <c r="D14" s="810"/>
      <c r="E14" s="790"/>
    </row>
    <row r="15" spans="1:5" s="18" customFormat="1" ht="18.75" customHeight="1">
      <c r="A15" s="783"/>
      <c r="B15" s="786"/>
      <c r="C15" s="542" t="s">
        <v>970</v>
      </c>
      <c r="D15" s="810"/>
      <c r="E15" s="790"/>
    </row>
    <row r="16" spans="1:5" s="18" customFormat="1" ht="17.25" customHeight="1">
      <c r="A16" s="783"/>
      <c r="B16" s="786"/>
      <c r="C16" s="788" t="s">
        <v>968</v>
      </c>
      <c r="D16" s="789"/>
      <c r="E16" s="790"/>
    </row>
    <row r="17" spans="1:5" s="18" customFormat="1" ht="18.75" customHeight="1">
      <c r="A17" s="783"/>
      <c r="B17" s="786"/>
      <c r="C17" s="788" t="s">
        <v>969</v>
      </c>
      <c r="D17" s="789"/>
      <c r="E17" s="790"/>
    </row>
    <row r="18" spans="1:5" s="18" customFormat="1" ht="2.25" customHeight="1">
      <c r="A18" s="783"/>
      <c r="B18" s="786"/>
      <c r="C18" s="542"/>
      <c r="D18" s="789"/>
      <c r="E18" s="790"/>
    </row>
    <row r="19" spans="1:5" s="18" customFormat="1" ht="18" customHeight="1">
      <c r="A19" s="783"/>
      <c r="B19" s="786"/>
      <c r="C19" s="542" t="s">
        <v>971</v>
      </c>
      <c r="D19" s="789"/>
      <c r="E19" s="790"/>
    </row>
    <row r="20" spans="1:5" ht="105" customHeight="1" thickBot="1">
      <c r="A20" s="784"/>
      <c r="B20" s="787"/>
      <c r="C20" s="811" t="s">
        <v>976</v>
      </c>
      <c r="D20" s="812"/>
      <c r="E20" s="813"/>
    </row>
    <row r="21" spans="1:5" ht="102.75" customHeight="1" thickBot="1">
      <c r="A21" s="815" t="s">
        <v>533</v>
      </c>
      <c r="B21" s="816"/>
      <c r="C21" s="816"/>
      <c r="D21" s="816"/>
      <c r="E21" s="816"/>
    </row>
    <row r="22" spans="1:5" ht="63" thickBot="1">
      <c r="A22" s="180" t="s">
        <v>0</v>
      </c>
      <c r="B22" s="188" t="s">
        <v>531</v>
      </c>
      <c r="C22" s="797" t="s">
        <v>532</v>
      </c>
      <c r="D22" s="798"/>
      <c r="E22" s="799"/>
    </row>
    <row r="23" spans="1:5" ht="16.2" thickBot="1">
      <c r="A23" s="186">
        <v>1</v>
      </c>
      <c r="B23" s="184">
        <v>2</v>
      </c>
      <c r="C23" s="800">
        <v>3</v>
      </c>
      <c r="D23" s="801"/>
      <c r="E23" s="802"/>
    </row>
    <row r="24" spans="1:5" ht="79.5" customHeight="1" thickBot="1">
      <c r="A24" s="814" t="s">
        <v>959</v>
      </c>
      <c r="B24" s="780"/>
      <c r="C24" s="780"/>
      <c r="D24" s="780"/>
      <c r="E24" s="781"/>
    </row>
    <row r="25" spans="1:5">
      <c r="E25" s="179"/>
    </row>
    <row r="26" spans="1:5">
      <c r="E26" s="179"/>
    </row>
    <row r="29" spans="1:5" ht="51" customHeight="1">
      <c r="A29" s="792" t="s">
        <v>534</v>
      </c>
      <c r="B29" s="792"/>
      <c r="C29" s="793"/>
      <c r="D29" s="793"/>
      <c r="E29" s="185" t="s">
        <v>535</v>
      </c>
    </row>
    <row r="31" spans="1:5" ht="39.75" customHeight="1">
      <c r="D31" s="791" t="s">
        <v>536</v>
      </c>
      <c r="E31" s="791"/>
    </row>
  </sheetData>
  <mergeCells count="25">
    <mergeCell ref="D31:E31"/>
    <mergeCell ref="A29:B29"/>
    <mergeCell ref="C29:D29"/>
    <mergeCell ref="C8:E8"/>
    <mergeCell ref="C22:E22"/>
    <mergeCell ref="C23:E23"/>
    <mergeCell ref="C9:E9"/>
    <mergeCell ref="C10:E10"/>
    <mergeCell ref="C11:E11"/>
    <mergeCell ref="C12:E12"/>
    <mergeCell ref="C13:E13"/>
    <mergeCell ref="C14:E14"/>
    <mergeCell ref="C20:E20"/>
    <mergeCell ref="A24:E24"/>
    <mergeCell ref="D15:E15"/>
    <mergeCell ref="A21:E21"/>
    <mergeCell ref="A1:E1"/>
    <mergeCell ref="A7:E7"/>
    <mergeCell ref="B2:E2"/>
    <mergeCell ref="A6:E6"/>
    <mergeCell ref="A10:A20"/>
    <mergeCell ref="B10:B20"/>
    <mergeCell ref="C16:E16"/>
    <mergeCell ref="C17:E17"/>
    <mergeCell ref="D18:E19"/>
  </mergeCells>
  <pageMargins left="0.31496062992125984" right="0.31496062992125984" top="0.35433070866141736" bottom="0.35433070866141736"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1.1. Результаты реализации ГП</vt:lpstr>
      <vt:lpstr>1.2. Целевые показатели, индика</vt:lpstr>
      <vt:lpstr>2.1.-2.2. Финансирование</vt:lpstr>
      <vt:lpstr>2.3.-2.4. Финансирование</vt:lpstr>
      <vt:lpstr>3. План-график</vt:lpstr>
      <vt:lpstr>4. Повышение эффективности</vt:lpstr>
      <vt:lpstr>'1.1. Результаты реализации ГП'!Область_печати</vt:lpstr>
      <vt:lpstr>'2.1.-2.2. Финансирование'!Область_печати</vt:lpstr>
      <vt:lpstr>'2.3.-2.4. Финансирование'!Область_печати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2019-08-15T11:42:10Z</dcterms:modified>
</cp:coreProperties>
</file>